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nnifer\Documents\CropCircle\operations\"/>
    </mc:Choice>
  </mc:AlternateContent>
  <bookViews>
    <workbookView xWindow="0" yWindow="0" windowWidth="23040" windowHeight="9408" activeTab="1"/>
  </bookViews>
  <sheets>
    <sheet name="DailyInventory" sheetId="1" r:id="rId1"/>
    <sheet name="SalesFlashReport" sheetId="2" r:id="rId2"/>
    <sheet name="WKLYSUM" sheetId="5" r:id="rId3"/>
    <sheet name="Truck" sheetId="3" r:id="rId4"/>
    <sheet name="KITCHEN" sheetId="4" r:id="rId5"/>
    <sheet name="FLASH P&amp;L" sheetId="6" r:id="rId6"/>
  </sheets>
  <calcPr calcId="152511" concurrentCalc="0"/>
</workbook>
</file>

<file path=xl/calcChain.xml><?xml version="1.0" encoding="utf-8"?>
<calcChain xmlns="http://schemas.openxmlformats.org/spreadsheetml/2006/main">
  <c r="C37" i="5" l="1"/>
  <c r="C35" i="5"/>
  <c r="K32" i="5"/>
  <c r="K39" i="5"/>
  <c r="C30" i="5"/>
  <c r="C28" i="5"/>
  <c r="H147" i="4"/>
  <c r="O14" i="5"/>
  <c r="G126" i="4"/>
  <c r="J13" i="5"/>
  <c r="E13" i="5"/>
  <c r="H105" i="4"/>
  <c r="O12" i="5"/>
  <c r="E12" i="5"/>
  <c r="H84" i="4"/>
  <c r="O11" i="5"/>
  <c r="E11" i="5"/>
  <c r="H63" i="4"/>
  <c r="O10" i="5"/>
  <c r="I26" i="3"/>
  <c r="G42" i="4"/>
  <c r="J9" i="5"/>
  <c r="D26" i="3"/>
  <c r="E9" i="5"/>
  <c r="K13" i="3"/>
  <c r="H21" i="4"/>
  <c r="O8" i="5"/>
  <c r="K147" i="4"/>
  <c r="J147" i="4"/>
  <c r="I147" i="4"/>
  <c r="G147" i="4"/>
  <c r="J14" i="5"/>
  <c r="F147" i="4"/>
  <c r="M14" i="5"/>
  <c r="E147" i="4"/>
  <c r="D147" i="4"/>
  <c r="L146" i="4"/>
  <c r="L145" i="4"/>
  <c r="L144" i="4"/>
  <c r="L143" i="4"/>
  <c r="L142" i="4"/>
  <c r="L141" i="4"/>
  <c r="L140" i="4"/>
  <c r="L139" i="4"/>
  <c r="L138" i="4"/>
  <c r="L137" i="4"/>
  <c r="L136" i="4"/>
  <c r="L135" i="4"/>
  <c r="L134" i="4"/>
  <c r="L133" i="4"/>
  <c r="L132" i="4"/>
  <c r="L131" i="4"/>
  <c r="L130" i="4"/>
  <c r="K126" i="4"/>
  <c r="J126" i="4"/>
  <c r="I126" i="4"/>
  <c r="H126" i="4"/>
  <c r="F126" i="4"/>
  <c r="M13" i="5"/>
  <c r="E126" i="4"/>
  <c r="D126" i="4"/>
  <c r="L126" i="4"/>
  <c r="L125" i="4"/>
  <c r="L124" i="4"/>
  <c r="L123" i="4"/>
  <c r="L122" i="4"/>
  <c r="L121" i="4"/>
  <c r="L120" i="4"/>
  <c r="L119" i="4"/>
  <c r="L118" i="4"/>
  <c r="L117" i="4"/>
  <c r="L116" i="4"/>
  <c r="L115" i="4"/>
  <c r="L114" i="4"/>
  <c r="L113" i="4"/>
  <c r="L112" i="4"/>
  <c r="L111" i="4"/>
  <c r="L110" i="4"/>
  <c r="L109" i="4"/>
  <c r="K105" i="4"/>
  <c r="J105" i="4"/>
  <c r="I105" i="4"/>
  <c r="G105" i="4"/>
  <c r="J12" i="5"/>
  <c r="F105" i="4"/>
  <c r="M11" i="5"/>
  <c r="E105" i="4"/>
  <c r="D105" i="4"/>
  <c r="L105" i="4"/>
  <c r="L104" i="4"/>
  <c r="L103" i="4"/>
  <c r="L102" i="4"/>
  <c r="L101" i="4"/>
  <c r="L100" i="4"/>
  <c r="L99" i="4"/>
  <c r="L98" i="4"/>
  <c r="L97" i="4"/>
  <c r="L96" i="4"/>
  <c r="L95" i="4"/>
  <c r="L94" i="4"/>
  <c r="L93" i="4"/>
  <c r="L92" i="4"/>
  <c r="L91" i="4"/>
  <c r="L90" i="4"/>
  <c r="L89" i="4"/>
  <c r="L88" i="4"/>
  <c r="K84" i="4"/>
  <c r="J84" i="4"/>
  <c r="I84" i="4"/>
  <c r="G84" i="4"/>
  <c r="F84" i="4"/>
  <c r="M10" i="5"/>
  <c r="E84" i="4"/>
  <c r="D84" i="4"/>
  <c r="L84" i="4"/>
  <c r="L83" i="4"/>
  <c r="L82" i="4"/>
  <c r="L81" i="4"/>
  <c r="L80" i="4"/>
  <c r="L79" i="4"/>
  <c r="L78" i="4"/>
  <c r="L77" i="4"/>
  <c r="L76" i="4"/>
  <c r="L75" i="4"/>
  <c r="L74" i="4"/>
  <c r="L73" i="4"/>
  <c r="L72" i="4"/>
  <c r="L71" i="4"/>
  <c r="L70" i="4"/>
  <c r="L69" i="4"/>
  <c r="L68" i="4"/>
  <c r="L67" i="4"/>
  <c r="K63" i="4"/>
  <c r="J63" i="4"/>
  <c r="I63" i="4"/>
  <c r="G63" i="4"/>
  <c r="J10" i="5"/>
  <c r="F63" i="4"/>
  <c r="E63" i="4"/>
  <c r="D63" i="4"/>
  <c r="L62" i="4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K42" i="4"/>
  <c r="J42" i="4"/>
  <c r="I42" i="4"/>
  <c r="H42" i="4"/>
  <c r="F42" i="4"/>
  <c r="M9" i="5"/>
  <c r="E42" i="4"/>
  <c r="D42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K21" i="4"/>
  <c r="J21" i="4"/>
  <c r="I21" i="4"/>
  <c r="G21" i="4"/>
  <c r="F21" i="4"/>
  <c r="M8" i="5"/>
  <c r="E21" i="4"/>
  <c r="D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L5" i="4"/>
  <c r="L4" i="4"/>
  <c r="L21" i="4"/>
  <c r="P14" i="5"/>
  <c r="L14" i="5"/>
  <c r="N14" i="5"/>
  <c r="D14" i="5"/>
  <c r="G14" i="5"/>
  <c r="H14" i="5"/>
  <c r="F14" i="5"/>
  <c r="E14" i="5"/>
  <c r="P13" i="5"/>
  <c r="L13" i="5"/>
  <c r="O13" i="5"/>
  <c r="N13" i="5"/>
  <c r="D13" i="5"/>
  <c r="F13" i="5"/>
  <c r="G13" i="5"/>
  <c r="H13" i="5"/>
  <c r="C13" i="5"/>
  <c r="L12" i="5"/>
  <c r="N12" i="5"/>
  <c r="D12" i="5"/>
  <c r="G12" i="5"/>
  <c r="H12" i="5"/>
  <c r="F12" i="5"/>
  <c r="P11" i="5"/>
  <c r="L11" i="5"/>
  <c r="N11" i="5"/>
  <c r="J11" i="5"/>
  <c r="D11" i="5"/>
  <c r="F11" i="5"/>
  <c r="G11" i="5"/>
  <c r="H11" i="5"/>
  <c r="C11" i="5"/>
  <c r="P10" i="5"/>
  <c r="L10" i="5"/>
  <c r="N10" i="5"/>
  <c r="D10" i="5"/>
  <c r="G10" i="5"/>
  <c r="H10" i="5"/>
  <c r="F10" i="5"/>
  <c r="E10" i="5"/>
  <c r="N26" i="3"/>
  <c r="M26" i="3"/>
  <c r="P9" i="5"/>
  <c r="L26" i="3"/>
  <c r="L9" i="5"/>
  <c r="K26" i="3"/>
  <c r="O9" i="5"/>
  <c r="J26" i="3"/>
  <c r="N9" i="5"/>
  <c r="H26" i="3"/>
  <c r="D9" i="5"/>
  <c r="G26" i="3"/>
  <c r="G9" i="5"/>
  <c r="F26" i="3"/>
  <c r="H9" i="5"/>
  <c r="E26" i="3"/>
  <c r="F9" i="5"/>
  <c r="O25" i="3"/>
  <c r="O24" i="3"/>
  <c r="O23" i="3"/>
  <c r="O22" i="3"/>
  <c r="O21" i="3"/>
  <c r="O20" i="3"/>
  <c r="O19" i="3"/>
  <c r="O17" i="3"/>
  <c r="O18" i="3"/>
  <c r="O26" i="3"/>
  <c r="N13" i="3"/>
  <c r="M13" i="3"/>
  <c r="P8" i="5"/>
  <c r="L13" i="3"/>
  <c r="L8" i="5"/>
  <c r="J4" i="3"/>
  <c r="J13" i="3"/>
  <c r="N8" i="5"/>
  <c r="G13" i="3"/>
  <c r="G8" i="5"/>
  <c r="G32" i="5"/>
  <c r="G39" i="5"/>
  <c r="O12" i="3"/>
  <c r="O11" i="3"/>
  <c r="O10" i="3"/>
  <c r="O9" i="3"/>
  <c r="D8" i="3"/>
  <c r="F8" i="3"/>
  <c r="O8" i="3"/>
  <c r="E7" i="3"/>
  <c r="O6" i="3"/>
  <c r="H5" i="3"/>
  <c r="O5" i="3"/>
  <c r="H13" i="3"/>
  <c r="D8" i="5"/>
  <c r="I4" i="3"/>
  <c r="I13" i="3"/>
  <c r="J8" i="5"/>
  <c r="F4" i="3"/>
  <c r="F13" i="3"/>
  <c r="H8" i="5"/>
  <c r="D4" i="3"/>
  <c r="D13" i="3"/>
  <c r="E8" i="5"/>
  <c r="E32" i="5"/>
  <c r="E39" i="5"/>
  <c r="DI40" i="2"/>
  <c r="DE40" i="2"/>
  <c r="DA40" i="2"/>
  <c r="CW40" i="2"/>
  <c r="CS40" i="2"/>
  <c r="CO40" i="2"/>
  <c r="CK40" i="2"/>
  <c r="CG40" i="2"/>
  <c r="CC40" i="2"/>
  <c r="BY40" i="2"/>
  <c r="BU40" i="2"/>
  <c r="BQ40" i="2"/>
  <c r="BM40" i="2"/>
  <c r="BI40" i="2"/>
  <c r="BE40" i="2"/>
  <c r="BA40" i="2"/>
  <c r="AW40" i="2"/>
  <c r="AS40" i="2"/>
  <c r="AO40" i="2"/>
  <c r="AK40" i="2"/>
  <c r="AC40" i="2"/>
  <c r="M39" i="2"/>
  <c r="L39" i="2"/>
  <c r="K39" i="2"/>
  <c r="J39" i="2"/>
  <c r="H39" i="2"/>
  <c r="G39" i="2"/>
  <c r="F39" i="2"/>
  <c r="E39" i="2"/>
  <c r="D39" i="2"/>
  <c r="C39" i="2"/>
  <c r="B39" i="2"/>
  <c r="I39" i="2"/>
  <c r="U40" i="2"/>
  <c r="M38" i="2"/>
  <c r="J38" i="2"/>
  <c r="K38" i="2"/>
  <c r="L38" i="2"/>
  <c r="H38" i="2"/>
  <c r="G38" i="2"/>
  <c r="F38" i="2"/>
  <c r="E38" i="2"/>
  <c r="E37" i="2"/>
  <c r="E40" i="2"/>
  <c r="D38" i="2"/>
  <c r="C38" i="2"/>
  <c r="B38" i="2"/>
  <c r="DH40" i="2"/>
  <c r="DG40" i="2"/>
  <c r="DD40" i="2"/>
  <c r="DC40" i="2"/>
  <c r="CZ40" i="2"/>
  <c r="CY40" i="2"/>
  <c r="CV40" i="2"/>
  <c r="CU40" i="2"/>
  <c r="CR40" i="2"/>
  <c r="CQ40" i="2"/>
  <c r="CN40" i="2"/>
  <c r="CM40" i="2"/>
  <c r="CJ40" i="2"/>
  <c r="CI40" i="2"/>
  <c r="CF40" i="2"/>
  <c r="CE40" i="2"/>
  <c r="CB40" i="2"/>
  <c r="CA40" i="2"/>
  <c r="BX40" i="2"/>
  <c r="BW40" i="2"/>
  <c r="BT40" i="2"/>
  <c r="BS40" i="2"/>
  <c r="BP40" i="2"/>
  <c r="BO40" i="2"/>
  <c r="BL40" i="2"/>
  <c r="BK40" i="2"/>
  <c r="BH40" i="2"/>
  <c r="BD40" i="2"/>
  <c r="BC40" i="2"/>
  <c r="AZ40" i="2"/>
  <c r="AV40" i="2"/>
  <c r="AU40" i="2"/>
  <c r="AR40" i="2"/>
  <c r="AN40" i="2"/>
  <c r="AM40" i="2"/>
  <c r="AJ40" i="2"/>
  <c r="AI40" i="2"/>
  <c r="AF40" i="2"/>
  <c r="AD40" i="2"/>
  <c r="AB40" i="2"/>
  <c r="X40" i="2"/>
  <c r="W40" i="2"/>
  <c r="T40" i="2"/>
  <c r="S40" i="2"/>
  <c r="P40" i="2"/>
  <c r="O40" i="2"/>
  <c r="N40" i="2"/>
  <c r="M37" i="2"/>
  <c r="L37" i="2"/>
  <c r="L40" i="2"/>
  <c r="K37" i="2"/>
  <c r="K40" i="2"/>
  <c r="J37" i="2"/>
  <c r="H37" i="2"/>
  <c r="H40" i="2"/>
  <c r="G37" i="2"/>
  <c r="G40" i="2"/>
  <c r="F37" i="2"/>
  <c r="D37" i="2"/>
  <c r="D40" i="2"/>
  <c r="C37" i="2"/>
  <c r="C40" i="2"/>
  <c r="B37" i="2"/>
  <c r="AZ32" i="2"/>
  <c r="D26" i="2"/>
  <c r="D27" i="2"/>
  <c r="D28" i="2"/>
  <c r="D29" i="2"/>
  <c r="D30" i="2"/>
  <c r="D31" i="2"/>
  <c r="D32" i="2"/>
  <c r="M31" i="2"/>
  <c r="L31" i="2"/>
  <c r="K31" i="2"/>
  <c r="J31" i="2"/>
  <c r="H31" i="2"/>
  <c r="G31" i="2"/>
  <c r="F31" i="2"/>
  <c r="E31" i="2"/>
  <c r="C31" i="2"/>
  <c r="B31" i="2"/>
  <c r="I31" i="2"/>
  <c r="M30" i="2"/>
  <c r="L30" i="2"/>
  <c r="K30" i="2"/>
  <c r="J30" i="2"/>
  <c r="H30" i="2"/>
  <c r="G30" i="2"/>
  <c r="F30" i="2"/>
  <c r="E30" i="2"/>
  <c r="C30" i="2"/>
  <c r="B30" i="2"/>
  <c r="DE32" i="2"/>
  <c r="M29" i="2"/>
  <c r="L29" i="2"/>
  <c r="K29" i="2"/>
  <c r="J29" i="2"/>
  <c r="H29" i="2"/>
  <c r="G29" i="2"/>
  <c r="F29" i="2"/>
  <c r="E29" i="2"/>
  <c r="C29" i="2"/>
  <c r="B29" i="2"/>
  <c r="I29" i="2"/>
  <c r="M28" i="2"/>
  <c r="L28" i="2"/>
  <c r="K28" i="2"/>
  <c r="J28" i="2"/>
  <c r="H28" i="2"/>
  <c r="G28" i="2"/>
  <c r="F28" i="2"/>
  <c r="E28" i="2"/>
  <c r="C28" i="2"/>
  <c r="B28" i="2"/>
  <c r="I28" i="2"/>
  <c r="CP32" i="2"/>
  <c r="CB32" i="2"/>
  <c r="M27" i="2"/>
  <c r="L27" i="2"/>
  <c r="K27" i="2"/>
  <c r="J27" i="2"/>
  <c r="H27" i="2"/>
  <c r="G27" i="2"/>
  <c r="F27" i="2"/>
  <c r="E27" i="2"/>
  <c r="C27" i="2"/>
  <c r="B27" i="2"/>
  <c r="DA32" i="2"/>
  <c r="CY32" i="2"/>
  <c r="CW32" i="2"/>
  <c r="CS32" i="2"/>
  <c r="CO32" i="2"/>
  <c r="CK32" i="2"/>
  <c r="CI32" i="2"/>
  <c r="CG32" i="2"/>
  <c r="BU32" i="2"/>
  <c r="BS32" i="2"/>
  <c r="BQ32" i="2"/>
  <c r="BM32" i="2"/>
  <c r="BI32" i="2"/>
  <c r="BE32" i="2"/>
  <c r="BC32" i="2"/>
  <c r="BA32" i="2"/>
  <c r="AO32" i="2"/>
  <c r="AM32" i="2"/>
  <c r="AK32" i="2"/>
  <c r="AI32" i="2"/>
  <c r="AE32" i="2"/>
  <c r="AC32" i="2"/>
  <c r="AA32" i="2"/>
  <c r="W32" i="2"/>
  <c r="U32" i="2"/>
  <c r="S32" i="2"/>
  <c r="O32" i="2"/>
  <c r="M26" i="2"/>
  <c r="M32" i="2"/>
  <c r="L26" i="2"/>
  <c r="K26" i="2"/>
  <c r="K32" i="2"/>
  <c r="J26" i="2"/>
  <c r="H26" i="2"/>
  <c r="G26" i="2"/>
  <c r="G32" i="2"/>
  <c r="F26" i="2"/>
  <c r="E26" i="2"/>
  <c r="E32" i="2"/>
  <c r="C26" i="2"/>
  <c r="C32" i="2"/>
  <c r="B26" i="2"/>
  <c r="Z24" i="2"/>
  <c r="R24" i="2"/>
  <c r="M22" i="2"/>
  <c r="L22" i="2"/>
  <c r="K22" i="2"/>
  <c r="J22" i="2"/>
  <c r="H22" i="2"/>
  <c r="G22" i="2"/>
  <c r="F22" i="2"/>
  <c r="E22" i="2"/>
  <c r="D22" i="2"/>
  <c r="C22" i="2"/>
  <c r="B22" i="2"/>
  <c r="I22" i="2"/>
  <c r="DF24" i="2"/>
  <c r="CX24" i="2"/>
  <c r="CP24" i="2"/>
  <c r="CH24" i="2"/>
  <c r="BZ24" i="2"/>
  <c r="BR24" i="2"/>
  <c r="BJ24" i="2"/>
  <c r="BB24" i="2"/>
  <c r="AL24" i="2"/>
  <c r="AH24" i="2"/>
  <c r="V24" i="2"/>
  <c r="M20" i="2"/>
  <c r="L20" i="2"/>
  <c r="K20" i="2"/>
  <c r="J20" i="2"/>
  <c r="H20" i="2"/>
  <c r="G20" i="2"/>
  <c r="F20" i="2"/>
  <c r="F17" i="2"/>
  <c r="F18" i="2"/>
  <c r="F19" i="2"/>
  <c r="F24" i="2"/>
  <c r="E20" i="2"/>
  <c r="D20" i="2"/>
  <c r="C20" i="2"/>
  <c r="B20" i="2"/>
  <c r="M19" i="2"/>
  <c r="J19" i="2"/>
  <c r="K19" i="2"/>
  <c r="L19" i="2"/>
  <c r="H19" i="2"/>
  <c r="G19" i="2"/>
  <c r="E19" i="2"/>
  <c r="B19" i="2"/>
  <c r="C19" i="2"/>
  <c r="D19" i="2"/>
  <c r="I19" i="2"/>
  <c r="DH24" i="2"/>
  <c r="DD24" i="2"/>
  <c r="CZ24" i="2"/>
  <c r="CV24" i="2"/>
  <c r="CR24" i="2"/>
  <c r="CN24" i="2"/>
  <c r="CJ24" i="2"/>
  <c r="CF24" i="2"/>
  <c r="CB24" i="2"/>
  <c r="BX24" i="2"/>
  <c r="BT24" i="2"/>
  <c r="BP24" i="2"/>
  <c r="BL24" i="2"/>
  <c r="BH24" i="2"/>
  <c r="BD24" i="2"/>
  <c r="AZ24" i="2"/>
  <c r="AV24" i="2"/>
  <c r="AR24" i="2"/>
  <c r="AN24" i="2"/>
  <c r="AJ24" i="2"/>
  <c r="AF24" i="2"/>
  <c r="AD24" i="2"/>
  <c r="AB24" i="2"/>
  <c r="X24" i="2"/>
  <c r="T24" i="2"/>
  <c r="P24" i="2"/>
  <c r="N24" i="2"/>
  <c r="M18" i="2"/>
  <c r="L18" i="2"/>
  <c r="L17" i="2"/>
  <c r="L24" i="2"/>
  <c r="K18" i="2"/>
  <c r="J18" i="2"/>
  <c r="H18" i="2"/>
  <c r="H17" i="2"/>
  <c r="H24" i="2"/>
  <c r="G18" i="2"/>
  <c r="E18" i="2"/>
  <c r="D18" i="2"/>
  <c r="D17" i="2"/>
  <c r="D24" i="2"/>
  <c r="C18" i="2"/>
  <c r="B18" i="2"/>
  <c r="I18" i="2"/>
  <c r="DA24" i="2"/>
  <c r="CY24" i="2"/>
  <c r="CW24" i="2"/>
  <c r="CK24" i="2"/>
  <c r="CI24" i="2"/>
  <c r="CG24" i="2"/>
  <c r="BU24" i="2"/>
  <c r="BS24" i="2"/>
  <c r="BQ24" i="2"/>
  <c r="BE24" i="2"/>
  <c r="BC24" i="2"/>
  <c r="BA24" i="2"/>
  <c r="AO24" i="2"/>
  <c r="AM24" i="2"/>
  <c r="AK24" i="2"/>
  <c r="AI24" i="2"/>
  <c r="AE24" i="2"/>
  <c r="AC24" i="2"/>
  <c r="W24" i="2"/>
  <c r="U24" i="2"/>
  <c r="O24" i="2"/>
  <c r="M17" i="2"/>
  <c r="M24" i="2"/>
  <c r="K17" i="2"/>
  <c r="J17" i="2"/>
  <c r="G17" i="2"/>
  <c r="G24" i="2"/>
  <c r="E17" i="2"/>
  <c r="E24" i="2"/>
  <c r="C17" i="2"/>
  <c r="B17" i="2"/>
  <c r="CX15" i="2"/>
  <c r="CH15" i="2"/>
  <c r="BR15" i="2"/>
  <c r="BB15" i="2"/>
  <c r="AL15" i="2"/>
  <c r="V15" i="2"/>
  <c r="F10" i="2"/>
  <c r="F11" i="2"/>
  <c r="F12" i="2"/>
  <c r="F13" i="2"/>
  <c r="F14" i="2"/>
  <c r="F15" i="2"/>
  <c r="M14" i="2"/>
  <c r="L14" i="2"/>
  <c r="K14" i="2"/>
  <c r="J14" i="2"/>
  <c r="H14" i="2"/>
  <c r="G14" i="2"/>
  <c r="E14" i="2"/>
  <c r="D14" i="2"/>
  <c r="C14" i="2"/>
  <c r="B14" i="2"/>
  <c r="I14" i="2"/>
  <c r="M13" i="2"/>
  <c r="J13" i="2"/>
  <c r="K13" i="2"/>
  <c r="L13" i="2"/>
  <c r="H13" i="2"/>
  <c r="G13" i="2"/>
  <c r="E13" i="2"/>
  <c r="B13" i="2"/>
  <c r="C13" i="2"/>
  <c r="D13" i="2"/>
  <c r="I13" i="2"/>
  <c r="DF15" i="2"/>
  <c r="BZ15" i="2"/>
  <c r="AT15" i="2"/>
  <c r="AD15" i="2"/>
  <c r="N15" i="2"/>
  <c r="M12" i="2"/>
  <c r="L12" i="2"/>
  <c r="K12" i="2"/>
  <c r="J12" i="2"/>
  <c r="H12" i="2"/>
  <c r="G12" i="2"/>
  <c r="E12" i="2"/>
  <c r="D12" i="2"/>
  <c r="C12" i="2"/>
  <c r="B12" i="2"/>
  <c r="I12" i="2"/>
  <c r="M11" i="2"/>
  <c r="L11" i="2"/>
  <c r="K11" i="2"/>
  <c r="J11" i="2"/>
  <c r="H11" i="2"/>
  <c r="G11" i="2"/>
  <c r="E11" i="2"/>
  <c r="D11" i="2"/>
  <c r="C11" i="2"/>
  <c r="B11" i="2"/>
  <c r="I11" i="2"/>
  <c r="DH15" i="2"/>
  <c r="DA15" i="2"/>
  <c r="CZ15" i="2"/>
  <c r="CW15" i="2"/>
  <c r="CR15" i="2"/>
  <c r="CK15" i="2"/>
  <c r="CJ15" i="2"/>
  <c r="CG15" i="2"/>
  <c r="CB15" i="2"/>
  <c r="CB33" i="2"/>
  <c r="BU15" i="2"/>
  <c r="BU33" i="2"/>
  <c r="BT15" i="2"/>
  <c r="BQ15" i="2"/>
  <c r="BL15" i="2"/>
  <c r="BD15" i="2"/>
  <c r="AV15" i="2"/>
  <c r="AN15" i="2"/>
  <c r="AJ15" i="2"/>
  <c r="AH15" i="2"/>
  <c r="AF15" i="2"/>
  <c r="AB15" i="2"/>
  <c r="X15" i="2"/>
  <c r="T15" i="2"/>
  <c r="P15" i="2"/>
  <c r="M10" i="2"/>
  <c r="L10" i="2"/>
  <c r="L15" i="2"/>
  <c r="K10" i="2"/>
  <c r="J10" i="2"/>
  <c r="H10" i="2"/>
  <c r="H15" i="2"/>
  <c r="G10" i="2"/>
  <c r="E10" i="2"/>
  <c r="D10" i="2"/>
  <c r="D15" i="2"/>
  <c r="D33" i="2"/>
  <c r="C10" i="2"/>
  <c r="B10" i="2"/>
  <c r="I10" i="2"/>
  <c r="DI2" i="2"/>
  <c r="B62" i="1"/>
  <c r="P60" i="1"/>
  <c r="E60" i="1"/>
  <c r="C60" i="1"/>
  <c r="B60" i="1"/>
  <c r="B58" i="1"/>
  <c r="P56" i="1"/>
  <c r="E56" i="1"/>
  <c r="D56" i="1"/>
  <c r="B56" i="1"/>
  <c r="P52" i="1"/>
  <c r="F52" i="1"/>
  <c r="D52" i="1"/>
  <c r="B52" i="1"/>
  <c r="O26" i="1"/>
  <c r="L26" i="1"/>
  <c r="Y24" i="1"/>
  <c r="M24" i="1"/>
  <c r="L24" i="1"/>
  <c r="J24" i="1"/>
  <c r="I24" i="1"/>
  <c r="H24" i="1"/>
  <c r="E24" i="1"/>
  <c r="D24" i="1"/>
  <c r="C24" i="1"/>
  <c r="AC22" i="1"/>
  <c r="Z22" i="1"/>
  <c r="R22" i="1"/>
  <c r="Q22" i="1"/>
  <c r="M22" i="1"/>
  <c r="C22" i="1"/>
  <c r="B22" i="1"/>
  <c r="AC20" i="1"/>
  <c r="AA20" i="1"/>
  <c r="Z20" i="1"/>
  <c r="W20" i="1"/>
  <c r="S20" i="1"/>
  <c r="Q20" i="1"/>
  <c r="P20" i="1"/>
  <c r="M20" i="1"/>
  <c r="J20" i="1"/>
  <c r="I20" i="1"/>
  <c r="H20" i="1"/>
  <c r="F20" i="1"/>
  <c r="E20" i="1"/>
  <c r="D20" i="1"/>
  <c r="C20" i="1"/>
  <c r="B20" i="1"/>
  <c r="S18" i="1"/>
  <c r="J18" i="1"/>
  <c r="I18" i="1"/>
  <c r="AC16" i="1"/>
  <c r="AA16" i="1"/>
  <c r="Z16" i="1"/>
  <c r="S16" i="1"/>
  <c r="O16" i="1"/>
  <c r="N16" i="1"/>
  <c r="M16" i="1"/>
  <c r="J16" i="1"/>
  <c r="I16" i="1"/>
  <c r="H16" i="1"/>
  <c r="G16" i="1"/>
  <c r="C16" i="1"/>
  <c r="L4" i="1"/>
  <c r="K4" i="1"/>
  <c r="J4" i="1"/>
  <c r="I4" i="1"/>
  <c r="B4" i="1"/>
  <c r="AD2" i="1"/>
  <c r="Y2" i="1"/>
  <c r="Z2" i="1"/>
  <c r="AA2" i="1"/>
  <c r="AB2" i="1"/>
  <c r="R2" i="1"/>
  <c r="S2" i="1"/>
  <c r="M2" i="1"/>
  <c r="N2" i="1"/>
  <c r="H2" i="1"/>
  <c r="I2" i="1"/>
  <c r="J2" i="1"/>
  <c r="Q15" i="2"/>
  <c r="AF32" i="2"/>
  <c r="AF33" i="2"/>
  <c r="CN15" i="2"/>
  <c r="C24" i="2"/>
  <c r="I17" i="2"/>
  <c r="J24" i="2"/>
  <c r="AG15" i="2"/>
  <c r="AR15" i="2"/>
  <c r="BX15" i="2"/>
  <c r="DD15" i="2"/>
  <c r="S24" i="2"/>
  <c r="BP15" i="2"/>
  <c r="BP32" i="2"/>
  <c r="BP33" i="2"/>
  <c r="BV15" i="2"/>
  <c r="CV15" i="2"/>
  <c r="DB15" i="2"/>
  <c r="BJ15" i="2"/>
  <c r="CP15" i="2"/>
  <c r="CP33" i="2"/>
  <c r="K24" i="2"/>
  <c r="BH15" i="2"/>
  <c r="BO24" i="2"/>
  <c r="CU24" i="2"/>
  <c r="I15" i="2"/>
  <c r="AZ15" i="2"/>
  <c r="AZ33" i="2"/>
  <c r="CF15" i="2"/>
  <c r="CL15" i="2"/>
  <c r="AA24" i="2"/>
  <c r="I20" i="2"/>
  <c r="B24" i="2"/>
  <c r="AT24" i="2"/>
  <c r="AT32" i="2"/>
  <c r="AT33" i="2"/>
  <c r="I26" i="2"/>
  <c r="AG32" i="2"/>
  <c r="AY32" i="2"/>
  <c r="CE32" i="2"/>
  <c r="AP15" i="2"/>
  <c r="B15" i="2"/>
  <c r="J15" i="2"/>
  <c r="R15" i="2"/>
  <c r="Z15" i="2"/>
  <c r="AY24" i="2"/>
  <c r="CE24" i="2"/>
  <c r="BO32" i="2"/>
  <c r="CU32" i="2"/>
  <c r="DB32" i="2"/>
  <c r="C15" i="2"/>
  <c r="C33" i="2"/>
  <c r="G15" i="2"/>
  <c r="G33" i="2"/>
  <c r="K15" i="2"/>
  <c r="K33" i="2"/>
  <c r="O15" i="2"/>
  <c r="O33" i="2"/>
  <c r="S15" i="2"/>
  <c r="S33" i="2"/>
  <c r="W15" i="2"/>
  <c r="W33" i="2"/>
  <c r="AA15" i="2"/>
  <c r="AA33" i="2"/>
  <c r="AE15" i="2"/>
  <c r="AE33" i="2"/>
  <c r="AI15" i="2"/>
  <c r="AI33" i="2"/>
  <c r="AI41" i="2"/>
  <c r="AM15" i="2"/>
  <c r="AM33" i="2"/>
  <c r="AQ15" i="2"/>
  <c r="AU15" i="2"/>
  <c r="AY15" i="2"/>
  <c r="AY33" i="2"/>
  <c r="BC15" i="2"/>
  <c r="BC33" i="2"/>
  <c r="BG15" i="2"/>
  <c r="BK15" i="2"/>
  <c r="BO15" i="2"/>
  <c r="BO33" i="2"/>
  <c r="BS15" i="2"/>
  <c r="BS33" i="2"/>
  <c r="BW15" i="2"/>
  <c r="CA15" i="2"/>
  <c r="CE15" i="2"/>
  <c r="CE33" i="2"/>
  <c r="CI15" i="2"/>
  <c r="CI33" i="2"/>
  <c r="CM15" i="2"/>
  <c r="CQ15" i="2"/>
  <c r="CU15" i="2"/>
  <c r="CU33" i="2"/>
  <c r="CU41" i="2"/>
  <c r="CY15" i="2"/>
  <c r="CY33" i="2"/>
  <c r="DC15" i="2"/>
  <c r="DG15" i="2"/>
  <c r="AP24" i="2"/>
  <c r="AQ24" i="2"/>
  <c r="AX24" i="2"/>
  <c r="AU24" i="2"/>
  <c r="BI24" i="2"/>
  <c r="BM24" i="2"/>
  <c r="BW24" i="2"/>
  <c r="CA24" i="2"/>
  <c r="CO24" i="2"/>
  <c r="CS24" i="2"/>
  <c r="DC24" i="2"/>
  <c r="DG24" i="2"/>
  <c r="T32" i="2"/>
  <c r="T33" i="2"/>
  <c r="T41" i="2"/>
  <c r="AS32" i="2"/>
  <c r="AW32" i="2"/>
  <c r="BG32" i="2"/>
  <c r="BK32" i="2"/>
  <c r="BY32" i="2"/>
  <c r="CC32" i="2"/>
  <c r="CM32" i="2"/>
  <c r="CQ32" i="2"/>
  <c r="DI32" i="2"/>
  <c r="I27" i="2"/>
  <c r="Z32" i="2"/>
  <c r="E15" i="2"/>
  <c r="E33" i="2"/>
  <c r="M15" i="2"/>
  <c r="M33" i="2"/>
  <c r="U15" i="2"/>
  <c r="U33" i="2"/>
  <c r="AC15" i="2"/>
  <c r="AC33" i="2"/>
  <c r="AK15" i="2"/>
  <c r="AK33" i="2"/>
  <c r="AO15" i="2"/>
  <c r="AO33" i="2"/>
  <c r="AO41" i="2"/>
  <c r="AS15" i="2"/>
  <c r="AW15" i="2"/>
  <c r="BA15" i="2"/>
  <c r="BA33" i="2"/>
  <c r="BE15" i="2"/>
  <c r="BE33" i="2"/>
  <c r="BI15" i="2"/>
  <c r="BI33" i="2"/>
  <c r="BM15" i="2"/>
  <c r="BM33" i="2"/>
  <c r="BQ33" i="2"/>
  <c r="BY15" i="2"/>
  <c r="BY24" i="2"/>
  <c r="BY33" i="2"/>
  <c r="BY41" i="2"/>
  <c r="CC15" i="2"/>
  <c r="CC24" i="2"/>
  <c r="CC33" i="2"/>
  <c r="CC41" i="2"/>
  <c r="CG33" i="2"/>
  <c r="CK33" i="2"/>
  <c r="CO15" i="2"/>
  <c r="CO33" i="2"/>
  <c r="CS15" i="2"/>
  <c r="CS33" i="2"/>
  <c r="CS41" i="2"/>
  <c r="CW33" i="2"/>
  <c r="DA33" i="2"/>
  <c r="DE15" i="2"/>
  <c r="DE24" i="2"/>
  <c r="DE33" i="2"/>
  <c r="DE41" i="2"/>
  <c r="DI15" i="2"/>
  <c r="DI24" i="2"/>
  <c r="DI33" i="2"/>
  <c r="AS24" i="2"/>
  <c r="AW24" i="2"/>
  <c r="BG24" i="2"/>
  <c r="BN24" i="2"/>
  <c r="BK24" i="2"/>
  <c r="CM24" i="2"/>
  <c r="CT24" i="2"/>
  <c r="CQ24" i="2"/>
  <c r="J32" i="2"/>
  <c r="AQ32" i="2"/>
  <c r="AX32" i="2"/>
  <c r="AU32" i="2"/>
  <c r="BW32" i="2"/>
  <c r="CA32" i="2"/>
  <c r="CJ32" i="2"/>
  <c r="CJ33" i="2"/>
  <c r="CJ41" i="2"/>
  <c r="DC32" i="2"/>
  <c r="DG32" i="2"/>
  <c r="H32" i="2"/>
  <c r="H33" i="2"/>
  <c r="L32" i="2"/>
  <c r="L33" i="2"/>
  <c r="L41" i="2"/>
  <c r="P32" i="2"/>
  <c r="P33" i="2"/>
  <c r="P41" i="2"/>
  <c r="X32" i="2"/>
  <c r="X33" i="2"/>
  <c r="X41" i="2"/>
  <c r="AB32" i="2"/>
  <c r="AB33" i="2"/>
  <c r="AB41" i="2"/>
  <c r="AJ32" i="2"/>
  <c r="AJ33" i="2"/>
  <c r="AJ41" i="2"/>
  <c r="AN32" i="2"/>
  <c r="AN33" i="2"/>
  <c r="AN41" i="2"/>
  <c r="AR32" i="2"/>
  <c r="AV32" i="2"/>
  <c r="AV33" i="2"/>
  <c r="AV41" i="2"/>
  <c r="BD32" i="2"/>
  <c r="BD33" i="2"/>
  <c r="BD41" i="2"/>
  <c r="BH32" i="2"/>
  <c r="BL32" i="2"/>
  <c r="BL33" i="2"/>
  <c r="BT32" i="2"/>
  <c r="BT33" i="2"/>
  <c r="BT41" i="2"/>
  <c r="BX32" i="2"/>
  <c r="CF32" i="2"/>
  <c r="CN32" i="2"/>
  <c r="CR32" i="2"/>
  <c r="CR33" i="2"/>
  <c r="CR41" i="2"/>
  <c r="CV32" i="2"/>
  <c r="CZ32" i="2"/>
  <c r="CZ33" i="2"/>
  <c r="DD32" i="2"/>
  <c r="DH32" i="2"/>
  <c r="DH33" i="2"/>
  <c r="DH41" i="2"/>
  <c r="BE41" i="2"/>
  <c r="BU41" i="2"/>
  <c r="CK41" i="2"/>
  <c r="DA41" i="2"/>
  <c r="B32" i="2"/>
  <c r="F32" i="2"/>
  <c r="F33" i="2"/>
  <c r="N32" i="2"/>
  <c r="N33" i="2"/>
  <c r="N41" i="2"/>
  <c r="R32" i="2"/>
  <c r="V32" i="2"/>
  <c r="V33" i="2"/>
  <c r="AD32" i="2"/>
  <c r="AD33" i="2"/>
  <c r="AH32" i="2"/>
  <c r="AH33" i="2"/>
  <c r="AL32" i="2"/>
  <c r="AL33" i="2"/>
  <c r="AP32" i="2"/>
  <c r="BB32" i="2"/>
  <c r="BB33" i="2"/>
  <c r="BJ32" i="2"/>
  <c r="BR32" i="2"/>
  <c r="BR33" i="2"/>
  <c r="BZ32" i="2"/>
  <c r="BZ33" i="2"/>
  <c r="CH32" i="2"/>
  <c r="CH33" i="2"/>
  <c r="CX32" i="2"/>
  <c r="CX33" i="2"/>
  <c r="DF32" i="2"/>
  <c r="DF33" i="2"/>
  <c r="I30" i="2"/>
  <c r="C41" i="2"/>
  <c r="G41" i="2"/>
  <c r="Z40" i="2"/>
  <c r="AG40" i="2"/>
  <c r="AD41" i="2"/>
  <c r="AM41" i="2"/>
  <c r="BO41" i="2"/>
  <c r="BS41" i="2"/>
  <c r="CY41" i="2"/>
  <c r="E41" i="2"/>
  <c r="J40" i="2"/>
  <c r="Q40" i="2"/>
  <c r="S41" i="2"/>
  <c r="W41" i="2"/>
  <c r="AF41" i="2"/>
  <c r="AY40" i="2"/>
  <c r="AY41" i="2"/>
  <c r="BF40" i="2"/>
  <c r="BC41" i="2"/>
  <c r="CE41" i="2"/>
  <c r="CI41" i="2"/>
  <c r="U41" i="2"/>
  <c r="BM41" i="2"/>
  <c r="DI41" i="2"/>
  <c r="P12" i="5"/>
  <c r="P32" i="5"/>
  <c r="P39" i="5"/>
  <c r="AQ40" i="2"/>
  <c r="AX40" i="2"/>
  <c r="O4" i="3"/>
  <c r="O7" i="3"/>
  <c r="O13" i="3"/>
  <c r="E13" i="3"/>
  <c r="F8" i="5"/>
  <c r="F32" i="5"/>
  <c r="F39" i="5"/>
  <c r="L32" i="5"/>
  <c r="L39" i="5"/>
  <c r="H41" i="2"/>
  <c r="BG40" i="2"/>
  <c r="BN40" i="2"/>
  <c r="CZ41" i="2"/>
  <c r="AC41" i="2"/>
  <c r="BI41" i="2"/>
  <c r="CO41" i="2"/>
  <c r="J32" i="5"/>
  <c r="J39" i="5"/>
  <c r="D41" i="2"/>
  <c r="R40" i="2"/>
  <c r="Y40" i="2"/>
  <c r="V40" i="2"/>
  <c r="AA40" i="2"/>
  <c r="AA41" i="2"/>
  <c r="AE40" i="2"/>
  <c r="AE41" i="2"/>
  <c r="AZ41" i="2"/>
  <c r="BL41" i="2"/>
  <c r="BP41" i="2"/>
  <c r="CB41" i="2"/>
  <c r="M40" i="2"/>
  <c r="H32" i="5"/>
  <c r="H39" i="5"/>
  <c r="B40" i="2"/>
  <c r="I37" i="2"/>
  <c r="F40" i="2"/>
  <c r="K41" i="2"/>
  <c r="O41" i="2"/>
  <c r="AH40" i="2"/>
  <c r="AL40" i="2"/>
  <c r="AL41" i="2"/>
  <c r="AP40" i="2"/>
  <c r="AT40" i="2"/>
  <c r="BB40" i="2"/>
  <c r="BJ40" i="2"/>
  <c r="BR40" i="2"/>
  <c r="BV40" i="2"/>
  <c r="BZ40" i="2"/>
  <c r="CD40" i="2"/>
  <c r="CH40" i="2"/>
  <c r="CL40" i="2"/>
  <c r="CP40" i="2"/>
  <c r="CP41" i="2"/>
  <c r="CT40" i="2"/>
  <c r="CX40" i="2"/>
  <c r="DB40" i="2"/>
  <c r="DF40" i="2"/>
  <c r="I38" i="2"/>
  <c r="AK41" i="2"/>
  <c r="BA41" i="2"/>
  <c r="BQ41" i="2"/>
  <c r="CG41" i="2"/>
  <c r="CW41" i="2"/>
  <c r="C10" i="5"/>
  <c r="C12" i="5"/>
  <c r="N32" i="5"/>
  <c r="N39" i="5"/>
  <c r="C9" i="5"/>
  <c r="C14" i="5"/>
  <c r="O32" i="5"/>
  <c r="O39" i="5"/>
  <c r="D32" i="5"/>
  <c r="D39" i="5"/>
  <c r="M12" i="5"/>
  <c r="M32" i="5"/>
  <c r="M39" i="5"/>
  <c r="L63" i="4"/>
  <c r="L147" i="4"/>
  <c r="V41" i="2"/>
  <c r="DF41" i="2"/>
  <c r="BB41" i="2"/>
  <c r="BN15" i="2"/>
  <c r="BN32" i="2"/>
  <c r="BN33" i="2"/>
  <c r="BN41" i="2"/>
  <c r="R33" i="2"/>
  <c r="R41" i="2"/>
  <c r="Y32" i="2"/>
  <c r="AG24" i="2"/>
  <c r="BH33" i="2"/>
  <c r="BH41" i="2"/>
  <c r="CD15" i="2"/>
  <c r="AR33" i="2"/>
  <c r="AR41" i="2"/>
  <c r="BZ41" i="2"/>
  <c r="F41" i="2"/>
  <c r="AT41" i="2"/>
  <c r="CD32" i="2"/>
  <c r="DG33" i="2"/>
  <c r="DG41" i="2"/>
  <c r="CQ33" i="2"/>
  <c r="CQ41" i="2"/>
  <c r="CA33" i="2"/>
  <c r="CA41" i="2"/>
  <c r="BK33" i="2"/>
  <c r="BK41" i="2"/>
  <c r="AU33" i="2"/>
  <c r="AU41" i="2"/>
  <c r="BF24" i="2"/>
  <c r="J33" i="2"/>
  <c r="BF32" i="2"/>
  <c r="Q32" i="2"/>
  <c r="CF33" i="2"/>
  <c r="CF41" i="2"/>
  <c r="BV24" i="2"/>
  <c r="CV33" i="2"/>
  <c r="CV41" i="2"/>
  <c r="BX33" i="2"/>
  <c r="BX41" i="2"/>
  <c r="AG33" i="2"/>
  <c r="AG41" i="2"/>
  <c r="CT15" i="2"/>
  <c r="AH41" i="2"/>
  <c r="I40" i="2"/>
  <c r="C8" i="5"/>
  <c r="C32" i="5"/>
  <c r="CX41" i="2"/>
  <c r="CH41" i="2"/>
  <c r="BR41" i="2"/>
  <c r="M41" i="2"/>
  <c r="BF15" i="2"/>
  <c r="BF33" i="2"/>
  <c r="BF41" i="2"/>
  <c r="J41" i="2"/>
  <c r="AW33" i="2"/>
  <c r="AW41" i="2"/>
  <c r="DC33" i="2"/>
  <c r="DC41" i="2"/>
  <c r="CM33" i="2"/>
  <c r="CM41" i="2"/>
  <c r="BW33" i="2"/>
  <c r="BW41" i="2"/>
  <c r="BG33" i="2"/>
  <c r="BG41" i="2"/>
  <c r="AQ33" i="2"/>
  <c r="AQ41" i="2"/>
  <c r="BV32" i="2"/>
  <c r="B33" i="2"/>
  <c r="B41" i="2"/>
  <c r="AP33" i="2"/>
  <c r="AP41" i="2"/>
  <c r="I32" i="2"/>
  <c r="Q24" i="2"/>
  <c r="Q33" i="2"/>
  <c r="Q41" i="2"/>
  <c r="BJ33" i="2"/>
  <c r="BJ41" i="2"/>
  <c r="I24" i="2"/>
  <c r="I33" i="2"/>
  <c r="CN33" i="2"/>
  <c r="CN41" i="2"/>
  <c r="AS33" i="2"/>
  <c r="AS41" i="2"/>
  <c r="CT32" i="2"/>
  <c r="CD24" i="2"/>
  <c r="CL24" i="2"/>
  <c r="CL32" i="2"/>
  <c r="CL33" i="2"/>
  <c r="CL41" i="2"/>
  <c r="Z33" i="2"/>
  <c r="Z41" i="2"/>
  <c r="DB24" i="2"/>
  <c r="DB33" i="2"/>
  <c r="DB41" i="2"/>
  <c r="BV33" i="2"/>
  <c r="BV41" i="2"/>
  <c r="Y15" i="2"/>
  <c r="Y24" i="2"/>
  <c r="DD33" i="2"/>
  <c r="DD41" i="2"/>
  <c r="AX15" i="2"/>
  <c r="AX33" i="2"/>
  <c r="AX41" i="2"/>
  <c r="C5" i="6"/>
  <c r="C43" i="5"/>
  <c r="Y33" i="2"/>
  <c r="Y41" i="2"/>
  <c r="C39" i="5"/>
  <c r="C7" i="6"/>
  <c r="D7" i="6"/>
  <c r="I41" i="2"/>
  <c r="C11" i="6"/>
  <c r="D11" i="6"/>
  <c r="CD33" i="2"/>
  <c r="CD41" i="2"/>
  <c r="CT33" i="2"/>
  <c r="CT41" i="2"/>
  <c r="C45" i="5"/>
  <c r="D5" i="6"/>
  <c r="C13" i="6"/>
  <c r="D13" i="6"/>
  <c r="C9" i="6"/>
  <c r="D9" i="6"/>
  <c r="C15" i="6"/>
  <c r="D15" i="6"/>
</calcChain>
</file>

<file path=xl/sharedStrings.xml><?xml version="1.0" encoding="utf-8"?>
<sst xmlns="http://schemas.openxmlformats.org/spreadsheetml/2006/main" count="974" uniqueCount="974">
  <si>
    <t>TUE.</t>
  </si>
  <si>
    <t>WED.</t>
  </si>
  <si>
    <t>THR.</t>
  </si>
  <si>
    <t>FRI.</t>
  </si>
  <si>
    <t>MON.</t>
  </si>
  <si>
    <t>TUE.</t>
  </si>
  <si>
    <t>WED</t>
  </si>
  <si>
    <t>THUR</t>
  </si>
  <si>
    <t>FRI</t>
  </si>
  <si>
    <t>MON</t>
  </si>
  <si>
    <t>TUE</t>
  </si>
  <si>
    <t>WED</t>
  </si>
  <si>
    <t>THUR</t>
  </si>
  <si>
    <t>MON</t>
  </si>
  <si>
    <t>TUES</t>
  </si>
  <si>
    <t>WED</t>
  </si>
  <si>
    <t>THUR</t>
  </si>
  <si>
    <t>FRI</t>
  </si>
  <si>
    <t>TUES</t>
  </si>
  <si>
    <t>WED</t>
  </si>
  <si>
    <t>THUR</t>
  </si>
  <si>
    <t>FRI</t>
  </si>
  <si>
    <t>MON</t>
  </si>
  <si>
    <t>TUES</t>
  </si>
  <si>
    <t>WED</t>
  </si>
  <si>
    <t>THUR</t>
  </si>
  <si>
    <t>FRI</t>
  </si>
  <si>
    <t>WED</t>
  </si>
  <si>
    <t>THUR</t>
  </si>
  <si>
    <t>DATE:</t>
  </si>
  <si>
    <t>Ribs</t>
  </si>
  <si>
    <t>Out</t>
  </si>
  <si>
    <t>3 racks</t>
  </si>
  <si>
    <t>2 racks</t>
  </si>
  <si>
    <t>3 racks</t>
  </si>
  <si>
    <t>2 racks</t>
  </si>
  <si>
    <t>15 (3 racks)</t>
  </si>
  <si>
    <t>3 racks + 7</t>
  </si>
  <si>
    <t>2 racks</t>
  </si>
  <si>
    <t>2 racks+1 serving</t>
  </si>
  <si>
    <t>2 racks</t>
  </si>
  <si>
    <t>9 servings</t>
  </si>
  <si>
    <t>4 racks</t>
  </si>
  <si>
    <t>2 racks</t>
  </si>
  <si>
    <t>2 racks + 6 servings</t>
  </si>
  <si>
    <t>2 racks</t>
  </si>
  <si>
    <t>4 racks</t>
  </si>
  <si>
    <t>Waste</t>
  </si>
  <si>
    <t>1</t>
  </si>
  <si>
    <t>0</t>
  </si>
  <si>
    <t>1</t>
  </si>
  <si>
    <t>0</t>
  </si>
  <si>
    <t>1/2 serving</t>
  </si>
  <si>
    <t>1 serving</t>
  </si>
  <si>
    <t>2 servings</t>
  </si>
  <si>
    <t>In</t>
  </si>
  <si>
    <t>0</t>
  </si>
  <si>
    <t>0</t>
  </si>
  <si>
    <t>0</t>
  </si>
  <si>
    <t>0</t>
  </si>
  <si>
    <t>3</t>
  </si>
  <si>
    <t>1 serving</t>
  </si>
  <si>
    <t>3 servings</t>
  </si>
  <si>
    <t>9 servings</t>
  </si>
  <si>
    <t>2 racks</t>
  </si>
  <si>
    <t>6 servings</t>
  </si>
  <si>
    <t>Pork</t>
  </si>
  <si>
    <t>Out</t>
  </si>
  <si>
    <t>1-1/2 pans</t>
  </si>
  <si>
    <t>1-1/4 pans</t>
  </si>
  <si>
    <t>2 pans</t>
  </si>
  <si>
    <t>2-1/2 pans</t>
  </si>
  <si>
    <t>1 pan</t>
  </si>
  <si>
    <t>2 pan</t>
  </si>
  <si>
    <t>1-1/2 pans</t>
  </si>
  <si>
    <t>1-1/2 pans</t>
  </si>
  <si>
    <t>1 pan</t>
  </si>
  <si>
    <t>1 pan</t>
  </si>
  <si>
    <t>1-1/2 pans</t>
  </si>
  <si>
    <t>1 pan</t>
  </si>
  <si>
    <t>2 pans</t>
  </si>
  <si>
    <t>2 pans</t>
  </si>
  <si>
    <t>1-1/2 pans</t>
  </si>
  <si>
    <t>2 pans</t>
  </si>
  <si>
    <t>2 pans</t>
  </si>
  <si>
    <t>2 pans</t>
  </si>
  <si>
    <t>2 pans</t>
  </si>
  <si>
    <t>3 pans</t>
  </si>
  <si>
    <t>1 pan</t>
  </si>
  <si>
    <t>2 pans</t>
  </si>
  <si>
    <t>2 pans</t>
  </si>
  <si>
    <t>2-1/2 pans</t>
  </si>
  <si>
    <t>2 pans</t>
  </si>
  <si>
    <t>Waste</t>
  </si>
  <si>
    <t>slider</t>
  </si>
  <si>
    <t>1 sandwich</t>
  </si>
  <si>
    <t>0</t>
  </si>
  <si>
    <t>0</t>
  </si>
  <si>
    <t>1 sandwich</t>
  </si>
  <si>
    <t>1 sandwich</t>
  </si>
  <si>
    <t>1 sandwich</t>
  </si>
  <si>
    <t>1 sandwich</t>
  </si>
  <si>
    <t>1 sandwich</t>
  </si>
  <si>
    <t>1 sandwich, 1 slider</t>
  </si>
  <si>
    <t>1 slider</t>
  </si>
  <si>
    <t>1 slider</t>
  </si>
  <si>
    <t>2 sliders</t>
  </si>
  <si>
    <t>In</t>
  </si>
  <si>
    <t>1/2 pan</t>
  </si>
  <si>
    <t>0</t>
  </si>
  <si>
    <t>1/2 pan</t>
  </si>
  <si>
    <t>0</t>
  </si>
  <si>
    <t>1/4 pan</t>
  </si>
  <si>
    <t>1/4 pan</t>
  </si>
  <si>
    <t>3/4 pan</t>
  </si>
  <si>
    <t>3/4 pan</t>
  </si>
  <si>
    <t>1/4 pan</t>
  </si>
  <si>
    <t>1/4 pan</t>
  </si>
  <si>
    <t>1/2 pan</t>
  </si>
  <si>
    <t>3/4 pan</t>
  </si>
  <si>
    <t>1 pan</t>
  </si>
  <si>
    <t>1/2 pan</t>
  </si>
  <si>
    <t>1-1/2 pans</t>
  </si>
  <si>
    <t>1 pan</t>
  </si>
  <si>
    <t>1/4 pan</t>
  </si>
  <si>
    <t>1-1/3 pan</t>
  </si>
  <si>
    <t>2 sandwiches</t>
  </si>
  <si>
    <t>1/8 pan</t>
  </si>
  <si>
    <t>1/4 pan</t>
  </si>
  <si>
    <t>Chicken</t>
  </si>
  <si>
    <t>Out</t>
  </si>
  <si>
    <t>1-1/2 pans</t>
  </si>
  <si>
    <t>1 pan</t>
  </si>
  <si>
    <t>1 pan</t>
  </si>
  <si>
    <t>1-1/2 pans</t>
  </si>
  <si>
    <t>1/2 pan</t>
  </si>
  <si>
    <t>1-1/4 pan</t>
  </si>
  <si>
    <t>1 pan</t>
  </si>
  <si>
    <t>3/4 pan</t>
  </si>
  <si>
    <t>3/4 pan</t>
  </si>
  <si>
    <t>1 pan</t>
  </si>
  <si>
    <t>3/4 pan</t>
  </si>
  <si>
    <t>1-1/2 pan</t>
  </si>
  <si>
    <t>3/4 pan</t>
  </si>
  <si>
    <t>3/4 pan</t>
  </si>
  <si>
    <t>1 pan</t>
  </si>
  <si>
    <t>1 pan</t>
  </si>
  <si>
    <t>1 pan</t>
  </si>
  <si>
    <t>1 pan</t>
  </si>
  <si>
    <t>1 pan</t>
  </si>
  <si>
    <t>1 pan</t>
  </si>
  <si>
    <t>1 pan</t>
  </si>
  <si>
    <t>1 pan</t>
  </si>
  <si>
    <t>1 pan</t>
  </si>
  <si>
    <t>1 pan</t>
  </si>
  <si>
    <t>1 pan</t>
  </si>
  <si>
    <t>1-3/4 pan</t>
  </si>
  <si>
    <t>1-1/2 pan</t>
  </si>
  <si>
    <t>Waste</t>
  </si>
  <si>
    <t>1 slider, 1 sandwich</t>
  </si>
  <si>
    <t>1 chicken sandwich</t>
  </si>
  <si>
    <t>0</t>
  </si>
  <si>
    <t>2 sandwiches</t>
  </si>
  <si>
    <t>2 sandwiches</t>
  </si>
  <si>
    <t>1 sandwich</t>
  </si>
  <si>
    <t>1 sandwich</t>
  </si>
  <si>
    <t>1 slider</t>
  </si>
  <si>
    <t>2 sandwiches, 1 slider</t>
  </si>
  <si>
    <t>1 slider</t>
  </si>
  <si>
    <t>In</t>
  </si>
  <si>
    <t>1-1/4 pans</t>
  </si>
  <si>
    <t>0</t>
  </si>
  <si>
    <t>2 chicken sandwich</t>
  </si>
  <si>
    <t>0</t>
  </si>
  <si>
    <t>1/3 pan</t>
  </si>
  <si>
    <t>2 sandwich</t>
  </si>
  <si>
    <t>2 sandwich</t>
  </si>
  <si>
    <t>1/4 pan</t>
  </si>
  <si>
    <t>3/4 pan</t>
  </si>
  <si>
    <t>1/2 pan</t>
  </si>
  <si>
    <t>1/2 pan</t>
  </si>
  <si>
    <t>1/2 pan</t>
  </si>
  <si>
    <t>1/2 pan</t>
  </si>
  <si>
    <t>1/2 pan</t>
  </si>
  <si>
    <t>1/2 pan</t>
  </si>
  <si>
    <t>1/2 pan</t>
  </si>
  <si>
    <t>1/3 pan</t>
  </si>
  <si>
    <t>1/2 pan</t>
  </si>
  <si>
    <t>1/4 pan</t>
  </si>
  <si>
    <t>3/4 pan</t>
  </si>
  <si>
    <t>1/2 pan</t>
  </si>
  <si>
    <t>1-1/2 pan</t>
  </si>
  <si>
    <t>Slider Rolls</t>
  </si>
  <si>
    <t>Out</t>
  </si>
  <si>
    <t>14</t>
  </si>
  <si>
    <t>24</t>
  </si>
  <si>
    <t>24</t>
  </si>
  <si>
    <t>24</t>
  </si>
  <si>
    <t>Waste</t>
  </si>
  <si>
    <t>1</t>
  </si>
  <si>
    <t>1</t>
  </si>
  <si>
    <t>0</t>
  </si>
  <si>
    <t>0</t>
  </si>
  <si>
    <t>In</t>
  </si>
  <si>
    <t>4</t>
  </si>
  <si>
    <t>0</t>
  </si>
  <si>
    <t>1</t>
  </si>
  <si>
    <t>0</t>
  </si>
  <si>
    <t>Buns</t>
  </si>
  <si>
    <t>Out</t>
  </si>
  <si>
    <t>Waste</t>
  </si>
  <si>
    <t>1</t>
  </si>
  <si>
    <t>2</t>
  </si>
  <si>
    <t>1</t>
  </si>
  <si>
    <t>0</t>
  </si>
  <si>
    <t>1 sandwich</t>
  </si>
  <si>
    <t>In</t>
  </si>
  <si>
    <t>44</t>
  </si>
  <si>
    <t>7</t>
  </si>
  <si>
    <t>Cornbread</t>
  </si>
  <si>
    <t>Out</t>
  </si>
  <si>
    <t>21</t>
  </si>
  <si>
    <t>24</t>
  </si>
  <si>
    <t>Waste</t>
  </si>
  <si>
    <t>4</t>
  </si>
  <si>
    <t>1</t>
  </si>
  <si>
    <t>1</t>
  </si>
  <si>
    <t>8</t>
  </si>
  <si>
    <t>In</t>
  </si>
  <si>
    <t>0</t>
  </si>
  <si>
    <t>9</t>
  </si>
  <si>
    <t>16</t>
  </si>
  <si>
    <t>0</t>
  </si>
  <si>
    <t>Collard Greens</t>
  </si>
  <si>
    <t>Out</t>
  </si>
  <si>
    <t>3/4 pan</t>
  </si>
  <si>
    <t>3/4 pan</t>
  </si>
  <si>
    <t>1/2 pan</t>
  </si>
  <si>
    <t>3/4 pan</t>
  </si>
  <si>
    <t>3/4 pan</t>
  </si>
  <si>
    <t>1 pan</t>
  </si>
  <si>
    <t>3/4 pan</t>
  </si>
  <si>
    <t>3/4 pan</t>
  </si>
  <si>
    <t>3/4 pan</t>
  </si>
  <si>
    <t>1/2 pan</t>
  </si>
  <si>
    <t>1/3 pan</t>
  </si>
  <si>
    <t>3/4 pan</t>
  </si>
  <si>
    <t>1/8 pan</t>
  </si>
  <si>
    <t>1 pan</t>
  </si>
  <si>
    <t>1 pan</t>
  </si>
  <si>
    <t>1/3 pan</t>
  </si>
  <si>
    <t>1/3 pan</t>
  </si>
  <si>
    <t>1 pan</t>
  </si>
  <si>
    <t>1 pan</t>
  </si>
  <si>
    <t>1/2 pan</t>
  </si>
  <si>
    <t>3/4 pan</t>
  </si>
  <si>
    <t>3/4 pan</t>
  </si>
  <si>
    <t>3/4 pan</t>
  </si>
  <si>
    <t>1-1/2 pans</t>
  </si>
  <si>
    <t>Waste</t>
  </si>
  <si>
    <t>1 serving</t>
  </si>
  <si>
    <t>0</t>
  </si>
  <si>
    <t>1 serving</t>
  </si>
  <si>
    <t>1 serving</t>
  </si>
  <si>
    <t>1 serving</t>
  </si>
  <si>
    <t>2 servings</t>
  </si>
  <si>
    <t>2 servings</t>
  </si>
  <si>
    <t>1 serving</t>
  </si>
  <si>
    <t>In</t>
  </si>
  <si>
    <t>0 (2 servings)</t>
  </si>
  <si>
    <t>0</t>
  </si>
  <si>
    <t>2 servings</t>
  </si>
  <si>
    <t>0</t>
  </si>
  <si>
    <t>3/4 pan</t>
  </si>
  <si>
    <t>1/2 pan</t>
  </si>
  <si>
    <t>3/4 pan</t>
  </si>
  <si>
    <t>1/3 pan</t>
  </si>
  <si>
    <t>2 servings</t>
  </si>
  <si>
    <t>1/2 pan</t>
  </si>
  <si>
    <t>1/2 pan</t>
  </si>
  <si>
    <t>1/2 pan</t>
  </si>
  <si>
    <t>1/8 pan</t>
  </si>
  <si>
    <t>1/4 pan</t>
  </si>
  <si>
    <t>1/4 pan</t>
  </si>
  <si>
    <t>1/2 pan</t>
  </si>
  <si>
    <t>1/2 pan</t>
  </si>
  <si>
    <t>Beans</t>
  </si>
  <si>
    <t>Out</t>
  </si>
  <si>
    <t>1/2 pan</t>
  </si>
  <si>
    <t>1/3 pan</t>
  </si>
  <si>
    <t>1/2 pan</t>
  </si>
  <si>
    <t>1 pan</t>
  </si>
  <si>
    <t>1/2 pan</t>
  </si>
  <si>
    <t>3/4 pan</t>
  </si>
  <si>
    <t>1/2 pan</t>
  </si>
  <si>
    <t>1/4 pan</t>
  </si>
  <si>
    <t>1/4 pan</t>
  </si>
  <si>
    <t>1/2 pan</t>
  </si>
  <si>
    <t>1/2 pan</t>
  </si>
  <si>
    <t>3/4 pan</t>
  </si>
  <si>
    <t>1/2 pan</t>
  </si>
  <si>
    <t>1/3 pan</t>
  </si>
  <si>
    <t>1/4 pan</t>
  </si>
  <si>
    <t>1/2 pan</t>
  </si>
  <si>
    <t>3/4 pan</t>
  </si>
  <si>
    <t>1/4 pan</t>
  </si>
  <si>
    <t>1/3 pan</t>
  </si>
  <si>
    <t>3/4 pan</t>
  </si>
  <si>
    <t>1/2 pan</t>
  </si>
  <si>
    <t>1/2 pan</t>
  </si>
  <si>
    <t>1/2 pan</t>
  </si>
  <si>
    <t>1/2 pan</t>
  </si>
  <si>
    <t>1/2 pan</t>
  </si>
  <si>
    <t>Waste</t>
  </si>
  <si>
    <t>0</t>
  </si>
  <si>
    <t>0</t>
  </si>
  <si>
    <t>1/8 pan</t>
  </si>
  <si>
    <t>1 serving</t>
  </si>
  <si>
    <t>1 serving</t>
  </si>
  <si>
    <t>2 servings</t>
  </si>
  <si>
    <t>1 serving</t>
  </si>
  <si>
    <t>1 serving</t>
  </si>
  <si>
    <t>1 serving</t>
  </si>
  <si>
    <t>In</t>
  </si>
  <si>
    <t>1/4 pan</t>
  </si>
  <si>
    <t>0</t>
  </si>
  <si>
    <t>2 servings</t>
  </si>
  <si>
    <t>1/4 pan</t>
  </si>
  <si>
    <t>1/2 pan</t>
  </si>
  <si>
    <t>1/4 pan</t>
  </si>
  <si>
    <t>1/2 pan</t>
  </si>
  <si>
    <t>1/2 pan</t>
  </si>
  <si>
    <t>1/3 pan</t>
  </si>
  <si>
    <t>1/4 pan</t>
  </si>
  <si>
    <t>1/4 pan</t>
  </si>
  <si>
    <t>1/4 pan</t>
  </si>
  <si>
    <t>1/2 pan</t>
  </si>
  <si>
    <t>1/4 pan</t>
  </si>
  <si>
    <t>1/2 pan</t>
  </si>
  <si>
    <t>1/3 pan</t>
  </si>
  <si>
    <t>Mashed Potato</t>
  </si>
  <si>
    <t>Out</t>
  </si>
  <si>
    <t>3/4 pan</t>
  </si>
  <si>
    <t>3/4 pan</t>
  </si>
  <si>
    <t>3/4 pan</t>
  </si>
  <si>
    <t>3/4 pan</t>
  </si>
  <si>
    <t>1/2 pan</t>
  </si>
  <si>
    <t>3/4 pan</t>
  </si>
  <si>
    <t>1/3 pan</t>
  </si>
  <si>
    <t>1 pan</t>
  </si>
  <si>
    <t>1 pan</t>
  </si>
  <si>
    <t>1/2 pan</t>
  </si>
  <si>
    <t>1/2 pan</t>
  </si>
  <si>
    <t>3/4 pan</t>
  </si>
  <si>
    <t>3/4 pan</t>
  </si>
  <si>
    <t>1/3 pan</t>
  </si>
  <si>
    <t>1/4 pan</t>
  </si>
  <si>
    <t>1/8 pan</t>
  </si>
  <si>
    <t>1/2 pan</t>
  </si>
  <si>
    <t>1/2 pan</t>
  </si>
  <si>
    <t>1/3 pan</t>
  </si>
  <si>
    <t>3/4 pan</t>
  </si>
  <si>
    <t>1/8 pan</t>
  </si>
  <si>
    <t>Waste</t>
  </si>
  <si>
    <t>2 servings</t>
  </si>
  <si>
    <t>1 serving</t>
  </si>
  <si>
    <t>0</t>
  </si>
  <si>
    <t>1 serving</t>
  </si>
  <si>
    <t>1/4 pan</t>
  </si>
  <si>
    <t>1 serving</t>
  </si>
  <si>
    <t>In</t>
  </si>
  <si>
    <t>1/4 pan</t>
  </si>
  <si>
    <t>1/3 pan</t>
  </si>
  <si>
    <t>1/4 pan</t>
  </si>
  <si>
    <t>1/8 pan</t>
  </si>
  <si>
    <t>1/3 pan</t>
  </si>
  <si>
    <t>1/8 pan</t>
  </si>
  <si>
    <t>1/2 pan</t>
  </si>
  <si>
    <t>1/2 pan</t>
  </si>
  <si>
    <t>1/3 pan</t>
  </si>
  <si>
    <t>1/2 pan</t>
  </si>
  <si>
    <t>1/3 pan</t>
  </si>
  <si>
    <t>1/4 pan</t>
  </si>
  <si>
    <t>1/8 pan</t>
  </si>
  <si>
    <t>1/8 pan</t>
  </si>
  <si>
    <t>1/8 pan</t>
  </si>
  <si>
    <t>Mac &amp; Cheese</t>
  </si>
  <si>
    <t>Out</t>
  </si>
  <si>
    <t>3/4 pan</t>
  </si>
  <si>
    <t>2 pans</t>
  </si>
  <si>
    <t>3/4 pan</t>
  </si>
  <si>
    <t>3/4 pan</t>
  </si>
  <si>
    <t>1 pan</t>
  </si>
  <si>
    <t>1/2 pan</t>
  </si>
  <si>
    <t>Waste</t>
  </si>
  <si>
    <t>4 servings</t>
  </si>
  <si>
    <t>2 servings</t>
  </si>
  <si>
    <t>1 serving</t>
  </si>
  <si>
    <t>In</t>
  </si>
  <si>
    <t>1 pan</t>
  </si>
  <si>
    <t>1/8 pan</t>
  </si>
  <si>
    <t>1/2 pan</t>
  </si>
  <si>
    <t>Cole Slaw</t>
  </si>
  <si>
    <t>Out</t>
  </si>
  <si>
    <t>full pan</t>
  </si>
  <si>
    <t>1/3 pan</t>
  </si>
  <si>
    <t>24</t>
  </si>
  <si>
    <t>1/4 pan + 5 servings</t>
  </si>
  <si>
    <t>0</t>
  </si>
  <si>
    <t>Full (35)</t>
  </si>
  <si>
    <t>1/2 pan</t>
  </si>
  <si>
    <t>forgot to pack</t>
  </si>
  <si>
    <t>22 servings</t>
  </si>
  <si>
    <t>24 servings</t>
  </si>
  <si>
    <t>9 servings</t>
  </si>
  <si>
    <t>1/2 pan</t>
  </si>
  <si>
    <t>1/4 pan + 3 servings</t>
  </si>
  <si>
    <t>1/8 pan + 4 servings</t>
  </si>
  <si>
    <t>Waste</t>
  </si>
  <si>
    <t>1</t>
  </si>
  <si>
    <t>0</t>
  </si>
  <si>
    <t>0</t>
  </si>
  <si>
    <t>2 servings</t>
  </si>
  <si>
    <t>In</t>
  </si>
  <si>
    <t>full pan</t>
  </si>
  <si>
    <t>1/4 pan</t>
  </si>
  <si>
    <t>4</t>
  </si>
  <si>
    <t>0</t>
  </si>
  <si>
    <t>0</t>
  </si>
  <si>
    <t>6 servings</t>
  </si>
  <si>
    <t>9 servings</t>
  </si>
  <si>
    <t>1/8 pan + 4 servings</t>
  </si>
  <si>
    <t>Butternut Squash</t>
  </si>
  <si>
    <t>Out</t>
  </si>
  <si>
    <t>1/2 pan</t>
  </si>
  <si>
    <t>1/2 pan</t>
  </si>
  <si>
    <t>Waste</t>
  </si>
  <si>
    <t>1 serving</t>
  </si>
  <si>
    <t>In</t>
  </si>
  <si>
    <t>1/2 pan</t>
  </si>
  <si>
    <t>Water</t>
  </si>
  <si>
    <t>Out</t>
  </si>
  <si>
    <t>24</t>
  </si>
  <si>
    <t>30</t>
  </si>
  <si>
    <t>Waste</t>
  </si>
  <si>
    <t>1</t>
  </si>
  <si>
    <t>2</t>
  </si>
  <si>
    <t>1</t>
  </si>
  <si>
    <t>0</t>
  </si>
  <si>
    <t>In</t>
  </si>
  <si>
    <t>24</t>
  </si>
  <si>
    <t>14</t>
  </si>
  <si>
    <t>48</t>
  </si>
  <si>
    <t>16</t>
  </si>
  <si>
    <t>Coke</t>
  </si>
  <si>
    <t>Out</t>
  </si>
  <si>
    <t>8</t>
  </si>
  <si>
    <t>12</t>
  </si>
  <si>
    <t>Waste</t>
  </si>
  <si>
    <t>0</t>
  </si>
  <si>
    <t>0</t>
  </si>
  <si>
    <t>0</t>
  </si>
  <si>
    <t>In</t>
  </si>
  <si>
    <t>6</t>
  </si>
  <si>
    <t>10</t>
  </si>
  <si>
    <t>5</t>
  </si>
  <si>
    <t>Diet Coke</t>
  </si>
  <si>
    <t>Out</t>
  </si>
  <si>
    <t>24</t>
  </si>
  <si>
    <t>12</t>
  </si>
  <si>
    <t>Waste</t>
  </si>
  <si>
    <t>1</t>
  </si>
  <si>
    <t>0</t>
  </si>
  <si>
    <t>0</t>
  </si>
  <si>
    <t>0</t>
  </si>
  <si>
    <t>In</t>
  </si>
  <si>
    <t>24</t>
  </si>
  <si>
    <t>14</t>
  </si>
  <si>
    <t>0</t>
  </si>
  <si>
    <t>Sprite</t>
  </si>
  <si>
    <t>Out</t>
  </si>
  <si>
    <t>8</t>
  </si>
  <si>
    <t>7</t>
  </si>
  <si>
    <t>5</t>
  </si>
  <si>
    <t>3</t>
  </si>
  <si>
    <t>2</t>
  </si>
  <si>
    <t>Waste</t>
  </si>
  <si>
    <t>1</t>
  </si>
  <si>
    <t>2</t>
  </si>
  <si>
    <t>1</t>
  </si>
  <si>
    <t>0</t>
  </si>
  <si>
    <t>In</t>
  </si>
  <si>
    <t>7</t>
  </si>
  <si>
    <t>5</t>
  </si>
  <si>
    <t>4</t>
  </si>
  <si>
    <t>2</t>
  </si>
  <si>
    <t>Tea</t>
  </si>
  <si>
    <t>Out</t>
  </si>
  <si>
    <t>12</t>
  </si>
  <si>
    <t>Full Cambro</t>
  </si>
  <si>
    <t>3/4 cambro</t>
  </si>
  <si>
    <t>Full cambro</t>
  </si>
  <si>
    <t>3/4 cambro</t>
  </si>
  <si>
    <t>1/4 cambro</t>
  </si>
  <si>
    <t>3/4 cambro</t>
  </si>
  <si>
    <t>3/4 cambro</t>
  </si>
  <si>
    <t>full cambro</t>
  </si>
  <si>
    <t>3/4 cambro</t>
  </si>
  <si>
    <t>3/4 cambro</t>
  </si>
  <si>
    <t>1/2 cambro</t>
  </si>
  <si>
    <t>1/4 cambro</t>
  </si>
  <si>
    <t>full cambro</t>
  </si>
  <si>
    <t>3/4 cambro</t>
  </si>
  <si>
    <t>1/2 cambro</t>
  </si>
  <si>
    <t>9 servings + full cambro</t>
  </si>
  <si>
    <t>3/4 cambro</t>
  </si>
  <si>
    <t>1/2 cambro</t>
  </si>
  <si>
    <t>8 servings</t>
  </si>
  <si>
    <t>full cambro</t>
  </si>
  <si>
    <t>full cambro</t>
  </si>
  <si>
    <t>3/4 cambro</t>
  </si>
  <si>
    <t>full cambro</t>
  </si>
  <si>
    <t>1/2 cambro</t>
  </si>
  <si>
    <t>1/4 cambro</t>
  </si>
  <si>
    <t>Waste</t>
  </si>
  <si>
    <t>0</t>
  </si>
  <si>
    <t>1/4 cambro</t>
  </si>
  <si>
    <t>0</t>
  </si>
  <si>
    <t>0</t>
  </si>
  <si>
    <t>3 servings</t>
  </si>
  <si>
    <t>4 servings</t>
  </si>
  <si>
    <t>In</t>
  </si>
  <si>
    <t>5</t>
  </si>
  <si>
    <t>0</t>
  </si>
  <si>
    <t>1/4 cambro</t>
  </si>
  <si>
    <t>3/4</t>
  </si>
  <si>
    <t>1/2 cambro</t>
  </si>
  <si>
    <t>1/2 cambro</t>
  </si>
  <si>
    <t>3/4 cambro</t>
  </si>
  <si>
    <t>1/2 cambro</t>
  </si>
  <si>
    <t>1/4 cambro</t>
  </si>
  <si>
    <t>2 servings</t>
  </si>
  <si>
    <t>3/4 cambro</t>
  </si>
  <si>
    <t>1/2 cambro</t>
  </si>
  <si>
    <t>9 servings</t>
  </si>
  <si>
    <t>3/4 cambro</t>
  </si>
  <si>
    <t>1/2 cambro</t>
  </si>
  <si>
    <t>1/4 cambro</t>
  </si>
  <si>
    <t>3/4 cambro</t>
  </si>
  <si>
    <t>3/4 cambro</t>
  </si>
  <si>
    <t>1/2 cambro</t>
  </si>
  <si>
    <t>3/4 full + 6 servings</t>
  </si>
  <si>
    <t>1/4 cambro</t>
  </si>
  <si>
    <t>BBQ Sauce</t>
  </si>
  <si>
    <t>Out</t>
  </si>
  <si>
    <t>1-3/4 bottles</t>
  </si>
  <si>
    <t>1-1/4 bottles</t>
  </si>
  <si>
    <t>1-3/4 bottles</t>
  </si>
  <si>
    <t>2 bottles</t>
  </si>
  <si>
    <t>1 bottle</t>
  </si>
  <si>
    <t>1-1/2 bottles</t>
  </si>
  <si>
    <t>1-1/4 bottle</t>
  </si>
  <si>
    <t>1-1/4 bottle</t>
  </si>
  <si>
    <t>1-1/2 bottles</t>
  </si>
  <si>
    <t>forgot to pack</t>
  </si>
  <si>
    <t>1-1/2 bottles</t>
  </si>
  <si>
    <t>1-1/4 bottle</t>
  </si>
  <si>
    <t>1 bottle</t>
  </si>
  <si>
    <t>2 bottles</t>
  </si>
  <si>
    <t>1-1/2 bottles</t>
  </si>
  <si>
    <t>1 bottle</t>
  </si>
  <si>
    <t>1-1/2 bottles</t>
  </si>
  <si>
    <t>1 bottle</t>
  </si>
  <si>
    <t>1-1/4 bottles</t>
  </si>
  <si>
    <t>2 bottles</t>
  </si>
  <si>
    <t>2 bottles</t>
  </si>
  <si>
    <t>2 bottles</t>
  </si>
  <si>
    <t>2 bottles</t>
  </si>
  <si>
    <t>1-1/4 bottles</t>
  </si>
  <si>
    <t>Waste</t>
  </si>
  <si>
    <t>0</t>
  </si>
  <si>
    <t>0</t>
  </si>
  <si>
    <t>0</t>
  </si>
  <si>
    <t>0</t>
  </si>
  <si>
    <t>In</t>
  </si>
  <si>
    <t>1-1/4 bottles</t>
  </si>
  <si>
    <t>1/4 bottle</t>
  </si>
  <si>
    <t>1 bottle</t>
  </si>
  <si>
    <t>1 bottle</t>
  </si>
  <si>
    <t>1 bottle</t>
  </si>
  <si>
    <t>3/4 bottle</t>
  </si>
  <si>
    <t>3/4 bottle</t>
  </si>
  <si>
    <t>1-1/4 bottles</t>
  </si>
  <si>
    <t>1/4 bottle</t>
  </si>
  <si>
    <t>1/2 bottle</t>
  </si>
  <si>
    <t>1 bottle</t>
  </si>
  <si>
    <t>3/4 bottle</t>
  </si>
  <si>
    <t>1/4 bottle</t>
  </si>
  <si>
    <t>1-1/4 bottles</t>
  </si>
  <si>
    <t>1/4 bottle</t>
  </si>
  <si>
    <t>1/2 bottle</t>
  </si>
  <si>
    <t>3/4 bottle</t>
  </si>
  <si>
    <t>1 bottle</t>
  </si>
  <si>
    <t>1 bottle</t>
  </si>
  <si>
    <t>1-1/4 bottles</t>
  </si>
  <si>
    <t>1-1/4 bottles</t>
  </si>
  <si>
    <t>SUN.</t>
  </si>
  <si>
    <t>MON.</t>
  </si>
  <si>
    <t>TUE.</t>
  </si>
  <si>
    <t>WED.</t>
  </si>
  <si>
    <t>THR.</t>
  </si>
  <si>
    <t>FRI.</t>
  </si>
  <si>
    <t>SAT.</t>
  </si>
  <si>
    <t>SUN.</t>
  </si>
  <si>
    <t>MON.</t>
  </si>
  <si>
    <t>TUE.</t>
  </si>
  <si>
    <t>WED.</t>
  </si>
  <si>
    <t>THR.</t>
  </si>
  <si>
    <t>FRI.</t>
  </si>
  <si>
    <t>SAT.</t>
  </si>
  <si>
    <t>SUN.</t>
  </si>
  <si>
    <t>MON.</t>
  </si>
  <si>
    <t>TUE.</t>
  </si>
  <si>
    <t>WED.</t>
  </si>
  <si>
    <t>THR.</t>
  </si>
  <si>
    <t>FRI.</t>
  </si>
  <si>
    <t>SAT.</t>
  </si>
  <si>
    <t>SUN.</t>
  </si>
  <si>
    <t>MON.</t>
  </si>
  <si>
    <t>TUE.</t>
  </si>
  <si>
    <t>WED.</t>
  </si>
  <si>
    <t>THR.</t>
  </si>
  <si>
    <t>FRI.</t>
  </si>
  <si>
    <t>SAT.</t>
  </si>
  <si>
    <t>SUN.</t>
  </si>
  <si>
    <t>MON.</t>
  </si>
  <si>
    <t>TUE.</t>
  </si>
  <si>
    <t>TUE.</t>
  </si>
  <si>
    <t>WED.</t>
  </si>
  <si>
    <t>THR.</t>
  </si>
  <si>
    <t>FRI.</t>
  </si>
  <si>
    <t>SAT.</t>
  </si>
  <si>
    <t>SUN.</t>
  </si>
  <si>
    <t>MON.</t>
  </si>
  <si>
    <t>TUE.</t>
  </si>
  <si>
    <t>WED.</t>
  </si>
  <si>
    <t>THR.</t>
  </si>
  <si>
    <t>FRI.</t>
  </si>
  <si>
    <t>SAT.</t>
  </si>
  <si>
    <t>SUN.</t>
  </si>
  <si>
    <t>MON.</t>
  </si>
  <si>
    <t>TUE.</t>
  </si>
  <si>
    <t>WED.</t>
  </si>
  <si>
    <t>THR.</t>
  </si>
  <si>
    <t>FRI.</t>
  </si>
  <si>
    <t>SAT.</t>
  </si>
  <si>
    <t>SUN.</t>
  </si>
  <si>
    <t>MON.</t>
  </si>
  <si>
    <t>TUE.</t>
  </si>
  <si>
    <t>WED.</t>
  </si>
  <si>
    <t>THR.</t>
  </si>
  <si>
    <t>FRI.</t>
  </si>
  <si>
    <t>SAT.</t>
  </si>
  <si>
    <t>SUN.</t>
  </si>
  <si>
    <t>MON.</t>
  </si>
  <si>
    <t>TUE.</t>
  </si>
  <si>
    <t>WED.</t>
  </si>
  <si>
    <t>THR.</t>
  </si>
  <si>
    <t>FRI.</t>
  </si>
  <si>
    <t>SAT.</t>
  </si>
  <si>
    <t>SUN.</t>
  </si>
  <si>
    <t>MON.</t>
  </si>
  <si>
    <t>TUE.</t>
  </si>
  <si>
    <t>WED.</t>
  </si>
  <si>
    <t>THR.</t>
  </si>
  <si>
    <t>FRI.</t>
  </si>
  <si>
    <t>SAT.</t>
  </si>
  <si>
    <t>SUN.</t>
  </si>
  <si>
    <t>MON.</t>
  </si>
  <si>
    <t>TUE.</t>
  </si>
  <si>
    <t>WED.</t>
  </si>
  <si>
    <t>THR.</t>
  </si>
  <si>
    <t>FRI.</t>
  </si>
  <si>
    <t>SAT.</t>
  </si>
  <si>
    <t>SUN.</t>
  </si>
  <si>
    <t>MON.</t>
  </si>
  <si>
    <t>TUE.</t>
  </si>
  <si>
    <t>WED.</t>
  </si>
  <si>
    <t>THR.</t>
  </si>
  <si>
    <t>FRI.</t>
  </si>
  <si>
    <t>SAT.</t>
  </si>
  <si>
    <t>SUN.</t>
  </si>
  <si>
    <t>MON.</t>
  </si>
  <si>
    <t>TUE.</t>
  </si>
  <si>
    <t>WED.</t>
  </si>
  <si>
    <t>THR.</t>
  </si>
  <si>
    <t>FRI.</t>
  </si>
  <si>
    <t>SAT.</t>
  </si>
  <si>
    <t>SUN.</t>
  </si>
  <si>
    <t>MON.</t>
  </si>
  <si>
    <t>TUE.</t>
  </si>
  <si>
    <t>WED.</t>
  </si>
  <si>
    <t>THR.</t>
  </si>
  <si>
    <t>FRI.</t>
  </si>
  <si>
    <t>SAT.</t>
  </si>
  <si>
    <t>DATE:</t>
  </si>
  <si>
    <t>SITE:</t>
  </si>
  <si>
    <t>N/A</t>
  </si>
  <si>
    <t>Charlestown Naval Yard</t>
  </si>
  <si>
    <t>Greenway, Acquarium</t>
  </si>
  <si>
    <t>City Hall Plaza</t>
  </si>
  <si>
    <t>Greenway, Rowes Wharf</t>
  </si>
  <si>
    <t>Belvidere St</t>
  </si>
  <si>
    <t>N/A</t>
  </si>
  <si>
    <t>N/A</t>
  </si>
  <si>
    <t>Charlestown Naval Yard</t>
  </si>
  <si>
    <t>Greenway, Acquarium</t>
  </si>
  <si>
    <t>City Hall Plaza</t>
  </si>
  <si>
    <t>N/A</t>
  </si>
  <si>
    <t>TEMPERATURE:</t>
  </si>
  <si>
    <t>WEATHER CONDITION:</t>
  </si>
  <si>
    <t>Cloudy</t>
  </si>
  <si>
    <t>Partly Sunny</t>
  </si>
  <si>
    <t>Partly Sunny</t>
  </si>
  <si>
    <t>Partly Cloudy</t>
  </si>
  <si>
    <t>Mostly Sunny</t>
  </si>
  <si>
    <t>Partly Cloudy</t>
  </si>
  <si>
    <t>HUMIDITY:</t>
  </si>
  <si>
    <t>NOTES:</t>
  </si>
  <si>
    <t>Compliments partnership with Spike TV. Giving away free food but Elliot delayed opening until 12:30. 
No Baddest Burgers.</t>
  </si>
  <si>
    <t>Compliments partnership with Spike TV. Elliot delayed opening until 12:15. 
Sweet Tomato there.</t>
  </si>
  <si>
    <t>Prep meats</t>
  </si>
  <si>
    <t>Big cook</t>
  </si>
  <si>
    <t>No Compliments</t>
  </si>
  <si>
    <t>PROTEIN</t>
  </si>
  <si>
    <t>TOTAL</t>
  </si>
  <si>
    <t>TOTAL</t>
  </si>
  <si>
    <t>TOTAL</t>
  </si>
  <si>
    <t>TOTAL</t>
  </si>
  <si>
    <t>TOTAL</t>
  </si>
  <si>
    <t>TOTAL</t>
  </si>
  <si>
    <t>TOTAL</t>
  </si>
  <si>
    <t>TOTAL</t>
  </si>
  <si>
    <t>TOTAL</t>
  </si>
  <si>
    <t>TOTAL</t>
  </si>
  <si>
    <t>TOTAL</t>
  </si>
  <si>
    <t>TOTAL</t>
  </si>
  <si>
    <t>TOTAL</t>
  </si>
  <si>
    <t>Ribs</t>
  </si>
  <si>
    <t>Pork Slider</t>
  </si>
  <si>
    <t>Chicken Slider</t>
  </si>
  <si>
    <t>Pork Sandwich</t>
  </si>
  <si>
    <t>Chicken Sandwich</t>
  </si>
  <si>
    <t>PROTEIN SUBTOTAL</t>
  </si>
  <si>
    <t>SIDES</t>
  </si>
  <si>
    <t>Cornbread</t>
  </si>
  <si>
    <t>Collard Greens</t>
  </si>
  <si>
    <t>Mario's Beans</t>
  </si>
  <si>
    <t>Mashed Potato</t>
  </si>
  <si>
    <t>Mac &amp; Cheese</t>
  </si>
  <si>
    <t>Cole Slaw</t>
  </si>
  <si>
    <t>Butternut Squash</t>
  </si>
  <si>
    <t>SIDES SUBTOTAL</t>
  </si>
  <si>
    <t>DRINKS</t>
  </si>
  <si>
    <t>Water</t>
  </si>
  <si>
    <t>Coke</t>
  </si>
  <si>
    <t>Diet Coke</t>
  </si>
  <si>
    <t>Sprite</t>
  </si>
  <si>
    <t>Sweet Tea</t>
  </si>
  <si>
    <t>Apple Juice Box</t>
  </si>
  <si>
    <t>DRINKS SUBTOTAL</t>
  </si>
  <si>
    <t>TOTAL</t>
  </si>
  <si>
    <t>Cash</t>
  </si>
  <si>
    <t>Paypal</t>
  </si>
  <si>
    <t>LABOR</t>
  </si>
  <si>
    <t>Commissary</t>
  </si>
  <si>
    <t>Truck</t>
  </si>
  <si>
    <t>Administrative</t>
  </si>
  <si>
    <t>TOTAL</t>
  </si>
  <si>
    <t>MAIN DR %</t>
  </si>
  <si>
    <t>June 1-7</t>
  </si>
  <si>
    <t>INVOICE</t>
  </si>
  <si>
    <t>VENDOR</t>
  </si>
  <si>
    <t>DATE</t>
  </si>
  <si>
    <t>INVOICE #</t>
  </si>
  <si>
    <t>Meat $</t>
  </si>
  <si>
    <t>Bread $</t>
  </si>
  <si>
    <t>Sides $</t>
  </si>
  <si>
    <t>Beverages $</t>
  </si>
  <si>
    <t>Condiments $</t>
  </si>
  <si>
    <t>Containers/Utensils/Napkins $</t>
  </si>
  <si>
    <t>CCK Supplies $</t>
  </si>
  <si>
    <t>R&amp;M$</t>
  </si>
  <si>
    <t>LINEN$</t>
  </si>
  <si>
    <t>cont lab</t>
  </si>
  <si>
    <t>TOTAL $</t>
  </si>
  <si>
    <t>Restaurant Depot</t>
  </si>
  <si>
    <t>Stop &amp; Shop</t>
  </si>
  <si>
    <t>Restaurant Depot</t>
  </si>
  <si>
    <t>Restaurant Depot</t>
  </si>
  <si>
    <t>Restaurant Depot</t>
  </si>
  <si>
    <t>Stop &amp; Shop</t>
  </si>
  <si>
    <t>TOTALS</t>
  </si>
  <si>
    <t>June 8-14</t>
  </si>
  <si>
    <t>INVOICE</t>
  </si>
  <si>
    <t>VENDOR</t>
  </si>
  <si>
    <t>DATE</t>
  </si>
  <si>
    <t>INVOICE #</t>
  </si>
  <si>
    <t>Meat $</t>
  </si>
  <si>
    <t>Bread $</t>
  </si>
  <si>
    <t>Sides $</t>
  </si>
  <si>
    <t>Beverages $</t>
  </si>
  <si>
    <t>Condiments $</t>
  </si>
  <si>
    <t>Containers/Utensils/Napkins $</t>
  </si>
  <si>
    <t>CCK Supplies $</t>
  </si>
  <si>
    <t>R&amp;M$</t>
  </si>
  <si>
    <t>LINEN$</t>
  </si>
  <si>
    <t>cont lab</t>
  </si>
  <si>
    <t>TOTAL $</t>
  </si>
  <si>
    <t>Shaw's</t>
  </si>
  <si>
    <t>Restaurant Depot</t>
  </si>
  <si>
    <t>Restaurant Depot</t>
  </si>
  <si>
    <t>Stop &amp; Shop</t>
  </si>
  <si>
    <t>TOTALS</t>
  </si>
  <si>
    <t>SUNDAY</t>
  </si>
  <si>
    <t>INV.</t>
  </si>
  <si>
    <t>INV.</t>
  </si>
  <si>
    <t>VENDOR</t>
  </si>
  <si>
    <t>DATE</t>
  </si>
  <si>
    <t>NO.</t>
  </si>
  <si>
    <t>FOOD $</t>
  </si>
  <si>
    <t>BEV $</t>
  </si>
  <si>
    <t>SUPLIES$</t>
  </si>
  <si>
    <t>CLEAN$</t>
  </si>
  <si>
    <t>R&amp;M$</t>
  </si>
  <si>
    <t>LINEN$</t>
  </si>
  <si>
    <t>TAX</t>
  </si>
  <si>
    <t>TOTAL $</t>
  </si>
  <si>
    <t>TOTALS</t>
  </si>
  <si>
    <t>MONDAY</t>
  </si>
  <si>
    <t>INV.</t>
  </si>
  <si>
    <t>INV.</t>
  </si>
  <si>
    <t>VENDOR</t>
  </si>
  <si>
    <t>DATE</t>
  </si>
  <si>
    <t>NO.</t>
  </si>
  <si>
    <t>FOOD $</t>
  </si>
  <si>
    <t>BEV $</t>
  </si>
  <si>
    <t>SUPLIES$</t>
  </si>
  <si>
    <t>CLEAN$</t>
  </si>
  <si>
    <t>R&amp;M$</t>
  </si>
  <si>
    <t>LINEN$</t>
  </si>
  <si>
    <t>TAX</t>
  </si>
  <si>
    <t>TOTAL $</t>
  </si>
  <si>
    <t>TOTALS</t>
  </si>
  <si>
    <t>TUESDAY</t>
  </si>
  <si>
    <t>INV.</t>
  </si>
  <si>
    <t>INV.</t>
  </si>
  <si>
    <t>VENDOR</t>
  </si>
  <si>
    <t>DATE</t>
  </si>
  <si>
    <t>NO.</t>
  </si>
  <si>
    <t>FOOD $</t>
  </si>
  <si>
    <t>BEV $</t>
  </si>
  <si>
    <t>SUPLIES$</t>
  </si>
  <si>
    <t>CLEAN$</t>
  </si>
  <si>
    <t>R&amp;M$</t>
  </si>
  <si>
    <t>LINEN$</t>
  </si>
  <si>
    <t>CONTRACT LABOR</t>
  </si>
  <si>
    <t>TAX</t>
  </si>
  <si>
    <t>TOTAL $</t>
  </si>
  <si>
    <t>TOTALS</t>
  </si>
  <si>
    <t>WEDNESDAY</t>
  </si>
  <si>
    <t>INV.</t>
  </si>
  <si>
    <t>INV.</t>
  </si>
  <si>
    <t>VENDOR</t>
  </si>
  <si>
    <t>DATE</t>
  </si>
  <si>
    <t>NO.</t>
  </si>
  <si>
    <t>FOOD $</t>
  </si>
  <si>
    <t>BEV $</t>
  </si>
  <si>
    <t>SUPLIES$</t>
  </si>
  <si>
    <t>CLEAN$</t>
  </si>
  <si>
    <t>R&amp;M$</t>
  </si>
  <si>
    <t>LINEN$</t>
  </si>
  <si>
    <t>TAX</t>
  </si>
  <si>
    <t>TOTAL $</t>
  </si>
  <si>
    <t>TOTALS</t>
  </si>
  <si>
    <t>THURSDAY</t>
  </si>
  <si>
    <t>INV.</t>
  </si>
  <si>
    <t>INV.</t>
  </si>
  <si>
    <t>VENDOR</t>
  </si>
  <si>
    <t>DATE</t>
  </si>
  <si>
    <t>NO.</t>
  </si>
  <si>
    <t>FOOD $</t>
  </si>
  <si>
    <t>BEV $</t>
  </si>
  <si>
    <t>SUPLIES$</t>
  </si>
  <si>
    <t>CLEAN$</t>
  </si>
  <si>
    <t>R&amp;M$</t>
  </si>
  <si>
    <t>LINEN$</t>
  </si>
  <si>
    <t>TAX</t>
  </si>
  <si>
    <t>TOTAL $</t>
  </si>
  <si>
    <t>TOTALS</t>
  </si>
  <si>
    <t>FRIDAY</t>
  </si>
  <si>
    <t>INV.</t>
  </si>
  <si>
    <t>INV.</t>
  </si>
  <si>
    <t>VENDOR</t>
  </si>
  <si>
    <t>DATE</t>
  </si>
  <si>
    <t>NO.</t>
  </si>
  <si>
    <t>FOOD $</t>
  </si>
  <si>
    <t>BEV $</t>
  </si>
  <si>
    <t>SUPLIES$</t>
  </si>
  <si>
    <t>CLEAN$</t>
  </si>
  <si>
    <t>R&amp;M$</t>
  </si>
  <si>
    <t>LINEN$</t>
  </si>
  <si>
    <t>TAX</t>
  </si>
  <si>
    <t>TOTAL $</t>
  </si>
  <si>
    <t>TOTALS</t>
  </si>
  <si>
    <t>SATURDAY</t>
  </si>
  <si>
    <t>INV.</t>
  </si>
  <si>
    <t>INV.</t>
  </si>
  <si>
    <t>VENDOR</t>
  </si>
  <si>
    <t>DATE</t>
  </si>
  <si>
    <t>NO.</t>
  </si>
  <si>
    <t>FOOD $</t>
  </si>
  <si>
    <t>BEV $</t>
  </si>
  <si>
    <t>SUPLIES$</t>
  </si>
  <si>
    <t>CLEAN$</t>
  </si>
  <si>
    <t>R&amp;M$</t>
  </si>
  <si>
    <t>LINEN$</t>
  </si>
  <si>
    <t>TAX</t>
  </si>
  <si>
    <t>TOTAL $</t>
  </si>
  <si>
    <t>TOTALS</t>
  </si>
  <si>
    <t>WEEKLY SUMMARY PURCHASE LOG AND INVENTORY TRACKING SHEET</t>
  </si>
  <si>
    <t>WEEK ENDING: ________________</t>
  </si>
  <si>
    <t>(11/97)</t>
  </si>
  <si>
    <t>INV. LOG #</t>
  </si>
  <si>
    <t>TOTAL $</t>
  </si>
  <si>
    <t>CONDIMENTS $</t>
  </si>
  <si>
    <t>MEAT $</t>
  </si>
  <si>
    <t>BREAD $</t>
  </si>
  <si>
    <t>BEVERAGES $</t>
  </si>
  <si>
    <t>SIDES $</t>
  </si>
  <si>
    <t>CONTAINERS $</t>
  </si>
  <si>
    <t>PAPER $</t>
  </si>
  <si>
    <t>LINEN $</t>
  </si>
  <si>
    <t>K. SUPPLIES $</t>
  </si>
  <si>
    <t>CCK SUPPLIES  $</t>
  </si>
  <si>
    <t>REP./MAINT. $</t>
  </si>
  <si>
    <t>OTHER $</t>
  </si>
  <si>
    <t>June 1-7</t>
  </si>
  <si>
    <t>June 8-14</t>
  </si>
  <si>
    <t>June 15-21</t>
  </si>
  <si>
    <t>June 22-28</t>
  </si>
  <si>
    <t>June 29-July5</t>
  </si>
  <si>
    <t>+ TRANSFERED IN</t>
  </si>
  <si>
    <t>- TRANSFERED OUT</t>
  </si>
  <si>
    <t>TOTALS</t>
  </si>
  <si>
    <t>ADD:</t>
  </si>
  <si>
    <t>BEGINNING INV.</t>
  </si>
  <si>
    <t>LESS:</t>
  </si>
  <si>
    <t>ENDING INV.</t>
  </si>
  <si>
    <t>CALCULATED</t>
  </si>
  <si>
    <t>C.O.G. FOR WK.</t>
  </si>
  <si>
    <t>TOTAL SALES</t>
  </si>
  <si>
    <t>FOR THE WK.=</t>
  </si>
  <si>
    <t>TOTAL C.O.G. %</t>
  </si>
  <si>
    <t>FLASH P&amp;L</t>
  </si>
  <si>
    <t>$</t>
  </si>
  <si>
    <t>%</t>
  </si>
  <si>
    <t>SALES</t>
  </si>
  <si>
    <t>C.O.S.</t>
  </si>
  <si>
    <t>GROSS PROFIT</t>
  </si>
  <si>
    <t>LABOR</t>
  </si>
  <si>
    <t>OPER. EXP.</t>
  </si>
  <si>
    <t>OPER. PROFIT</t>
  </si>
  <si>
    <t>Cost of goods sold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</si>
</sst>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&quot; &quot;;&quot;($&quot;#,##0\)"/>
    <numFmt numFmtId="165" formatCode="&quot;$&quot;#,##0.00&quot; &quot;;&quot;($&quot;#,##0.00\)"/>
    <numFmt numFmtId="166" formatCode="&quot;$&quot;#,##0.00"/>
    <numFmt numFmtId="167" formatCode="&quot;$&quot;#,##0"/>
  </numFmts>
  <fonts count="18">
    <font>
      <sz val="1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0"/>
      <name val="Arial"/>
    </font>
    <font>
      <u/>
      <sz val="10"/>
      <color rgb="FF000000"/>
      <name val="Arial"/>
    </font>
    <font>
      <sz val="10"/>
      <color rgb="FF000000"/>
      <name val="Technical"/>
    </font>
    <font>
      <sz val="12"/>
      <color rgb="FF000000"/>
      <name val="Verdana"/>
    </font>
    <font>
      <u/>
      <sz val="16"/>
      <color rgb="FF000000"/>
      <name val="Technical"/>
    </font>
    <font>
      <sz val="16"/>
      <color rgb="FF000000"/>
      <name val="Technical"/>
    </font>
    <font>
      <u/>
      <sz val="16"/>
      <color rgb="FF000000"/>
      <name val="Technical"/>
    </font>
    <font>
      <sz val="8"/>
      <color rgb="FF000000"/>
      <name val="Technical"/>
    </font>
    <font>
      <b/>
      <sz val="12"/>
      <color rgb="FF000000"/>
      <name val="Arial"/>
    </font>
    <font>
      <b/>
      <sz val="8"/>
      <color rgb="FF000000"/>
      <name val="Arial"/>
    </font>
    <font>
      <sz val="8"/>
      <color rgb="FF000000"/>
      <name val="Arial"/>
    </font>
    <font>
      <b/>
      <sz val="18"/>
      <color rgb="FF000000"/>
      <name val="Arial"/>
    </font>
    <font>
      <b/>
      <sz val="10"/>
      <color rgb="FF000000"/>
      <name val="Arial"/>
      <family val="2"/>
    </font>
    <font>
      <b/>
      <sz val="10"/>
      <name val="Arial"/>
      <family val="2"/>
    </font>
    <font>
      <b/>
      <sz val="14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B7B7B7"/>
        <bgColor rgb="FFB7B7B7"/>
      </patternFill>
    </fill>
    <fill>
      <patternFill patternType="solid">
        <fgColor rgb="FFEFEFEF"/>
        <bgColor rgb="FFEFEFEF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3F3F3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2">
    <xf numFmtId="0" fontId="0" fillId="0" borderId="0" xfId="0"/>
    <xf numFmtId="1" fontId="1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right" vertical="top"/>
    </xf>
    <xf numFmtId="14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2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vertical="top" wrapText="1"/>
    </xf>
    <xf numFmtId="1" fontId="1" fillId="0" borderId="1" xfId="0" applyNumberFormat="1" applyFont="1" applyBorder="1" applyAlignment="1">
      <alignment horizontal="left"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left" vertical="top"/>
    </xf>
    <xf numFmtId="1" fontId="1" fillId="0" borderId="1" xfId="0" applyNumberFormat="1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14" fontId="3" fillId="0" borderId="1" xfId="0" applyNumberFormat="1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1" fontId="1" fillId="0" borderId="2" xfId="0" applyNumberFormat="1" applyFont="1" applyBorder="1" applyAlignment="1">
      <alignment vertical="top"/>
    </xf>
    <xf numFmtId="0" fontId="2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wrapText="1"/>
    </xf>
    <xf numFmtId="0" fontId="2" fillId="0" borderId="2" xfId="0" applyFont="1" applyBorder="1" applyAlignment="1">
      <alignment horizontal="right" vertical="top"/>
    </xf>
    <xf numFmtId="14" fontId="1" fillId="0" borderId="2" xfId="0" applyNumberFormat="1" applyFont="1" applyBorder="1" applyAlignment="1">
      <alignment horizontal="left" vertical="top"/>
    </xf>
    <xf numFmtId="14" fontId="1" fillId="0" borderId="2" xfId="0" applyNumberFormat="1" applyFont="1" applyBorder="1" applyAlignment="1">
      <alignment vertical="top"/>
    </xf>
    <xf numFmtId="0" fontId="2" fillId="0" borderId="2" xfId="0" applyFont="1" applyBorder="1" applyAlignment="1">
      <alignment horizontal="right" vertical="top"/>
    </xf>
    <xf numFmtId="1" fontId="1" fillId="0" borderId="2" xfId="0" applyNumberFormat="1" applyFont="1" applyBorder="1" applyAlignment="1">
      <alignment horizontal="left" vertical="top"/>
    </xf>
    <xf numFmtId="0" fontId="1" fillId="0" borderId="2" xfId="0" applyFont="1" applyBorder="1" applyAlignment="1">
      <alignment vertical="top" wrapText="1"/>
    </xf>
    <xf numFmtId="1" fontId="2" fillId="0" borderId="2" xfId="0" applyNumberFormat="1" applyFont="1" applyBorder="1" applyAlignment="1">
      <alignment horizontal="right" vertical="top"/>
    </xf>
    <xf numFmtId="1" fontId="1" fillId="0" borderId="2" xfId="0" applyNumberFormat="1" applyFont="1" applyBorder="1" applyAlignment="1">
      <alignment horizontal="left" vertical="top"/>
    </xf>
    <xf numFmtId="1" fontId="1" fillId="0" borderId="2" xfId="0" applyNumberFormat="1" applyFont="1" applyBorder="1" applyAlignment="1">
      <alignment vertical="top"/>
    </xf>
    <xf numFmtId="164" fontId="1" fillId="0" borderId="2" xfId="0" applyNumberFormat="1" applyFont="1" applyBorder="1" applyAlignment="1">
      <alignment vertical="top"/>
    </xf>
    <xf numFmtId="164" fontId="1" fillId="0" borderId="2" xfId="0" applyNumberFormat="1" applyFont="1" applyBorder="1" applyAlignment="1">
      <alignment vertical="top"/>
    </xf>
    <xf numFmtId="164" fontId="2" fillId="0" borderId="2" xfId="0" applyNumberFormat="1" applyFont="1" applyBorder="1" applyAlignment="1">
      <alignment horizontal="center" vertical="top"/>
    </xf>
    <xf numFmtId="9" fontId="1" fillId="0" borderId="1" xfId="0" applyNumberFormat="1" applyFont="1" applyBorder="1" applyAlignment="1">
      <alignment vertical="top"/>
    </xf>
    <xf numFmtId="9" fontId="1" fillId="0" borderId="2" xfId="0" applyNumberFormat="1" applyFont="1" applyBorder="1" applyAlignment="1">
      <alignment vertical="top"/>
    </xf>
    <xf numFmtId="1" fontId="2" fillId="0" borderId="2" xfId="0" applyNumberFormat="1" applyFont="1" applyBorder="1" applyAlignment="1">
      <alignment horizontal="center" vertical="top"/>
    </xf>
    <xf numFmtId="1" fontId="2" fillId="3" borderId="2" xfId="0" applyNumberFormat="1" applyFont="1" applyFill="1" applyBorder="1" applyAlignment="1">
      <alignment horizontal="left" vertical="top"/>
    </xf>
    <xf numFmtId="164" fontId="1" fillId="3" borderId="2" xfId="0" applyNumberFormat="1" applyFont="1" applyFill="1" applyBorder="1" applyAlignment="1">
      <alignment vertical="top"/>
    </xf>
    <xf numFmtId="0" fontId="2" fillId="3" borderId="2" xfId="0" applyFont="1" applyFill="1" applyBorder="1" applyAlignment="1">
      <alignment horizontal="center" vertical="top"/>
    </xf>
    <xf numFmtId="165" fontId="1" fillId="0" borderId="2" xfId="0" applyNumberFormat="1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/>
    </xf>
    <xf numFmtId="1" fontId="2" fillId="2" borderId="2" xfId="0" applyNumberFormat="1" applyFont="1" applyFill="1" applyBorder="1" applyAlignment="1">
      <alignment horizontal="left" vertical="top"/>
    </xf>
    <xf numFmtId="165" fontId="2" fillId="2" borderId="2" xfId="0" applyNumberFormat="1" applyFont="1" applyFill="1" applyBorder="1" applyAlignment="1">
      <alignment horizontal="center" vertical="top"/>
    </xf>
    <xf numFmtId="165" fontId="1" fillId="3" borderId="2" xfId="0" applyNumberFormat="1" applyFont="1" applyFill="1" applyBorder="1" applyAlignment="1">
      <alignment horizontal="center" vertical="top"/>
    </xf>
    <xf numFmtId="165" fontId="2" fillId="3" borderId="2" xfId="0" applyNumberFormat="1" applyFont="1" applyFill="1" applyBorder="1" applyAlignment="1">
      <alignment horizontal="center" vertical="top"/>
    </xf>
    <xf numFmtId="0" fontId="3" fillId="0" borderId="2" xfId="0" applyFont="1" applyBorder="1" applyAlignment="1">
      <alignment horizontal="left" wrapText="1"/>
    </xf>
    <xf numFmtId="0" fontId="2" fillId="2" borderId="2" xfId="0" applyFont="1" applyFill="1" applyBorder="1" applyAlignment="1">
      <alignment horizontal="left" vertical="top"/>
    </xf>
    <xf numFmtId="0" fontId="2" fillId="4" borderId="2" xfId="0" applyFont="1" applyFill="1" applyBorder="1" applyAlignment="1">
      <alignment horizontal="center" vertical="top"/>
    </xf>
    <xf numFmtId="165" fontId="2" fillId="4" borderId="2" xfId="0" applyNumberFormat="1" applyFont="1" applyFill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164" fontId="1" fillId="0" borderId="2" xfId="0" applyNumberFormat="1" applyFont="1" applyBorder="1" applyAlignment="1">
      <alignment horizontal="center" vertical="top"/>
    </xf>
    <xf numFmtId="1" fontId="1" fillId="3" borderId="2" xfId="0" applyNumberFormat="1" applyFont="1" applyFill="1" applyBorder="1" applyAlignment="1">
      <alignment vertical="top"/>
    </xf>
    <xf numFmtId="164" fontId="1" fillId="0" borderId="2" xfId="0" applyNumberFormat="1" applyFont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164" fontId="2" fillId="2" borderId="2" xfId="0" applyNumberFormat="1" applyFont="1" applyFill="1" applyBorder="1" applyAlignment="1">
      <alignment horizontal="center" vertical="top"/>
    </xf>
    <xf numFmtId="0" fontId="2" fillId="0" borderId="2" xfId="0" applyFont="1" applyBorder="1" applyAlignment="1">
      <alignment vertical="top"/>
    </xf>
    <xf numFmtId="10" fontId="2" fillId="0" borderId="2" xfId="0" applyNumberFormat="1" applyFont="1" applyBorder="1" applyAlignment="1">
      <alignment horizontal="center" vertical="top"/>
    </xf>
    <xf numFmtId="0" fontId="1" fillId="0" borderId="4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4" fillId="2" borderId="4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1" fontId="1" fillId="2" borderId="4" xfId="0" applyNumberFormat="1" applyFont="1" applyFill="1" applyBorder="1" applyAlignment="1">
      <alignment horizontal="center" vertical="top"/>
    </xf>
    <xf numFmtId="1" fontId="1" fillId="2" borderId="4" xfId="0" applyNumberFormat="1" applyFont="1" applyFill="1" applyBorder="1" applyAlignment="1">
      <alignment horizontal="center" vertical="top"/>
    </xf>
    <xf numFmtId="1" fontId="1" fillId="5" borderId="4" xfId="0" applyNumberFormat="1" applyFont="1" applyFill="1" applyBorder="1" applyAlignment="1">
      <alignment horizontal="center" vertical="top"/>
    </xf>
    <xf numFmtId="1" fontId="1" fillId="5" borderId="5" xfId="0" applyNumberFormat="1" applyFont="1" applyFill="1" applyBorder="1" applyAlignment="1">
      <alignment horizontal="center" vertical="top"/>
    </xf>
    <xf numFmtId="0" fontId="1" fillId="0" borderId="6" xfId="0" applyFont="1" applyBorder="1" applyAlignment="1">
      <alignment vertical="top"/>
    </xf>
    <xf numFmtId="0" fontId="1" fillId="2" borderId="3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1" fontId="1" fillId="5" borderId="3" xfId="0" applyNumberFormat="1" applyFont="1" applyFill="1" applyBorder="1" applyAlignment="1">
      <alignment horizontal="center" vertical="top"/>
    </xf>
    <xf numFmtId="0" fontId="1" fillId="5" borderId="3" xfId="0" applyFont="1" applyFill="1" applyBorder="1" applyAlignment="1">
      <alignment horizontal="center" vertical="top"/>
    </xf>
    <xf numFmtId="1" fontId="1" fillId="2" borderId="2" xfId="0" applyNumberFormat="1" applyFont="1" applyFill="1" applyBorder="1" applyAlignment="1">
      <alignment vertical="top"/>
    </xf>
    <xf numFmtId="0" fontId="1" fillId="2" borderId="2" xfId="0" applyFont="1" applyFill="1" applyBorder="1" applyAlignment="1">
      <alignment vertical="top"/>
    </xf>
    <xf numFmtId="2" fontId="1" fillId="2" borderId="2" xfId="0" applyNumberFormat="1" applyFont="1" applyFill="1" applyBorder="1" applyAlignment="1">
      <alignment vertical="top"/>
    </xf>
    <xf numFmtId="2" fontId="1" fillId="0" borderId="2" xfId="0" applyNumberFormat="1" applyFont="1" applyBorder="1" applyAlignment="1">
      <alignment vertical="top"/>
    </xf>
    <xf numFmtId="0" fontId="1" fillId="0" borderId="3" xfId="0" applyFont="1" applyBorder="1" applyAlignment="1">
      <alignment vertical="top"/>
    </xf>
    <xf numFmtId="2" fontId="1" fillId="0" borderId="2" xfId="0" applyNumberFormat="1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2" xfId="0" applyFont="1" applyBorder="1" applyAlignment="1">
      <alignment horizontal="center" vertical="top"/>
    </xf>
    <xf numFmtId="0" fontId="0" fillId="0" borderId="2" xfId="0" applyFont="1" applyBorder="1" applyAlignment="1">
      <alignment wrapText="1"/>
    </xf>
    <xf numFmtId="0" fontId="0" fillId="0" borderId="1" xfId="0" applyFont="1" applyBorder="1" applyAlignment="1">
      <alignment wrapText="1"/>
    </xf>
    <xf numFmtId="1" fontId="1" fillId="0" borderId="2" xfId="0" applyNumberFormat="1" applyFont="1" applyBorder="1" applyAlignment="1">
      <alignment horizontal="center" vertical="top"/>
    </xf>
    <xf numFmtId="1" fontId="5" fillId="0" borderId="7" xfId="0" applyNumberFormat="1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7" fillId="6" borderId="8" xfId="0" applyFont="1" applyFill="1" applyBorder="1" applyAlignment="1">
      <alignment horizontal="center" vertical="top"/>
    </xf>
    <xf numFmtId="0" fontId="8" fillId="6" borderId="9" xfId="0" applyFont="1" applyFill="1" applyBorder="1" applyAlignment="1">
      <alignment horizontal="center" vertical="top"/>
    </xf>
    <xf numFmtId="1" fontId="8" fillId="6" borderId="9" xfId="0" applyNumberFormat="1" applyFont="1" applyFill="1" applyBorder="1" applyAlignment="1">
      <alignment horizontal="center" vertical="top"/>
    </xf>
    <xf numFmtId="1" fontId="8" fillId="6" borderId="9" xfId="0" applyNumberFormat="1" applyFont="1" applyFill="1" applyBorder="1" applyAlignment="1">
      <alignment horizontal="center" vertical="top"/>
    </xf>
    <xf numFmtId="1" fontId="8" fillId="6" borderId="10" xfId="0" applyNumberFormat="1" applyFont="1" applyFill="1" applyBorder="1" applyAlignment="1">
      <alignment horizontal="center" vertical="top"/>
    </xf>
    <xf numFmtId="1" fontId="5" fillId="6" borderId="11" xfId="0" applyNumberFormat="1" applyFont="1" applyFill="1" applyBorder="1" applyAlignment="1">
      <alignment horizontal="center" vertical="top"/>
    </xf>
    <xf numFmtId="0" fontId="6" fillId="6" borderId="1" xfId="0" applyFont="1" applyFill="1" applyBorder="1" applyAlignment="1">
      <alignment vertical="top" wrapText="1"/>
    </xf>
    <xf numFmtId="0" fontId="8" fillId="6" borderId="12" xfId="0" applyFont="1" applyFill="1" applyBorder="1" applyAlignment="1">
      <alignment horizontal="center" vertical="top"/>
    </xf>
    <xf numFmtId="0" fontId="8" fillId="6" borderId="3" xfId="0" applyFont="1" applyFill="1" applyBorder="1" applyAlignment="1">
      <alignment horizontal="center" vertical="top"/>
    </xf>
    <xf numFmtId="1" fontId="8" fillId="6" borderId="3" xfId="0" applyNumberFormat="1" applyFont="1" applyFill="1" applyBorder="1" applyAlignment="1">
      <alignment horizontal="center" vertical="top"/>
    </xf>
    <xf numFmtId="0" fontId="8" fillId="6" borderId="13" xfId="0" applyFont="1" applyFill="1" applyBorder="1" applyAlignment="1">
      <alignment horizontal="center" vertical="top"/>
    </xf>
    <xf numFmtId="0" fontId="8" fillId="0" borderId="14" xfId="0" applyFont="1" applyBorder="1" applyAlignment="1">
      <alignment vertical="top"/>
    </xf>
    <xf numFmtId="0" fontId="8" fillId="0" borderId="2" xfId="0" applyFont="1" applyBorder="1" applyAlignment="1">
      <alignment vertical="top"/>
    </xf>
    <xf numFmtId="2" fontId="8" fillId="0" borderId="2" xfId="0" applyNumberFormat="1" applyFont="1" applyBorder="1" applyAlignment="1">
      <alignment vertical="top"/>
    </xf>
    <xf numFmtId="2" fontId="8" fillId="0" borderId="15" xfId="0" applyNumberFormat="1" applyFont="1" applyBorder="1" applyAlignment="1">
      <alignment vertical="top"/>
    </xf>
    <xf numFmtId="0" fontId="1" fillId="0" borderId="12" xfId="0" applyFont="1" applyBorder="1" applyAlignment="1">
      <alignment vertical="top"/>
    </xf>
    <xf numFmtId="0" fontId="1" fillId="0" borderId="14" xfId="0" applyFont="1" applyBorder="1" applyAlignment="1">
      <alignment vertical="top"/>
    </xf>
    <xf numFmtId="2" fontId="8" fillId="0" borderId="7" xfId="0" applyNumberFormat="1" applyFont="1" applyBorder="1" applyAlignment="1">
      <alignment vertical="top"/>
    </xf>
    <xf numFmtId="2" fontId="8" fillId="0" borderId="17" xfId="0" applyNumberFormat="1" applyFont="1" applyBorder="1" applyAlignment="1">
      <alignment vertical="top"/>
    </xf>
    <xf numFmtId="0" fontId="8" fillId="0" borderId="18" xfId="0" applyFont="1" applyBorder="1" applyAlignment="1">
      <alignment vertical="top"/>
    </xf>
    <xf numFmtId="1" fontId="8" fillId="0" borderId="18" xfId="0" applyNumberFormat="1" applyFont="1" applyBorder="1" applyAlignment="1">
      <alignment vertical="top"/>
    </xf>
    <xf numFmtId="0" fontId="9" fillId="5" borderId="8" xfId="0" applyFont="1" applyFill="1" applyBorder="1" applyAlignment="1">
      <alignment horizontal="center" vertical="top"/>
    </xf>
    <xf numFmtId="0" fontId="8" fillId="5" borderId="9" xfId="0" applyFont="1" applyFill="1" applyBorder="1" applyAlignment="1">
      <alignment horizontal="center" vertical="top"/>
    </xf>
    <xf numFmtId="1" fontId="8" fillId="5" borderId="9" xfId="0" applyNumberFormat="1" applyFont="1" applyFill="1" applyBorder="1" applyAlignment="1">
      <alignment horizontal="center" vertical="top"/>
    </xf>
    <xf numFmtId="1" fontId="8" fillId="5" borderId="9" xfId="0" applyNumberFormat="1" applyFont="1" applyFill="1" applyBorder="1" applyAlignment="1">
      <alignment horizontal="center" vertical="top"/>
    </xf>
    <xf numFmtId="1" fontId="8" fillId="5" borderId="10" xfId="0" applyNumberFormat="1" applyFont="1" applyFill="1" applyBorder="1" applyAlignment="1">
      <alignment horizontal="center" vertical="top"/>
    </xf>
    <xf numFmtId="0" fontId="8" fillId="5" borderId="12" xfId="0" applyFont="1" applyFill="1" applyBorder="1" applyAlignment="1">
      <alignment horizontal="center" vertical="top"/>
    </xf>
    <xf numFmtId="0" fontId="8" fillId="5" borderId="3" xfId="0" applyFont="1" applyFill="1" applyBorder="1" applyAlignment="1">
      <alignment horizontal="center" vertical="top"/>
    </xf>
    <xf numFmtId="1" fontId="8" fillId="5" borderId="3" xfId="0" applyNumberFormat="1" applyFont="1" applyFill="1" applyBorder="1" applyAlignment="1">
      <alignment horizontal="center" vertical="top"/>
    </xf>
    <xf numFmtId="0" fontId="8" fillId="5" borderId="13" xfId="0" applyFont="1" applyFill="1" applyBorder="1" applyAlignment="1">
      <alignment horizontal="center" vertical="top"/>
    </xf>
    <xf numFmtId="0" fontId="8" fillId="0" borderId="19" xfId="0" applyFont="1" applyBorder="1" applyAlignment="1">
      <alignment vertical="top"/>
    </xf>
    <xf numFmtId="0" fontId="10" fillId="5" borderId="3" xfId="0" applyFont="1" applyFill="1" applyBorder="1" applyAlignment="1">
      <alignment horizontal="center" vertical="top"/>
    </xf>
    <xf numFmtId="1" fontId="5" fillId="0" borderId="14" xfId="0" applyNumberFormat="1" applyFont="1" applyBorder="1" applyAlignment="1">
      <alignment vertical="top"/>
    </xf>
    <xf numFmtId="0" fontId="5" fillId="0" borderId="20" xfId="0" applyFont="1" applyBorder="1" applyAlignment="1">
      <alignment vertical="top"/>
    </xf>
    <xf numFmtId="1" fontId="5" fillId="0" borderId="20" xfId="0" applyNumberFormat="1" applyFont="1" applyBorder="1" applyAlignment="1">
      <alignment vertical="top"/>
    </xf>
    <xf numFmtId="0" fontId="5" fillId="0" borderId="2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1" fillId="0" borderId="15" xfId="0" applyFont="1" applyBorder="1" applyAlignment="1">
      <alignment vertical="top"/>
    </xf>
    <xf numFmtId="1" fontId="11" fillId="0" borderId="14" xfId="0" applyNumberFormat="1" applyFont="1" applyBorder="1" applyAlignment="1">
      <alignment horizontal="center" vertical="top"/>
    </xf>
    <xf numFmtId="1" fontId="1" fillId="0" borderId="15" xfId="0" applyNumberFormat="1" applyFont="1" applyBorder="1" applyAlignment="1">
      <alignment horizontal="center" vertical="top"/>
    </xf>
    <xf numFmtId="1" fontId="2" fillId="0" borderId="16" xfId="0" applyNumberFormat="1" applyFont="1" applyBorder="1" applyAlignment="1">
      <alignment vertical="top"/>
    </xf>
    <xf numFmtId="1" fontId="1" fillId="0" borderId="7" xfId="0" applyNumberFormat="1" applyFont="1" applyBorder="1" applyAlignment="1">
      <alignment vertical="top"/>
    </xf>
    <xf numFmtId="0" fontId="12" fillId="0" borderId="17" xfId="0" applyFont="1" applyBorder="1" applyAlignment="1">
      <alignment horizontal="right" vertical="top"/>
    </xf>
    <xf numFmtId="1" fontId="1" fillId="0" borderId="15" xfId="0" applyNumberFormat="1" applyFont="1" applyBorder="1" applyAlignment="1">
      <alignment vertical="top"/>
    </xf>
    <xf numFmtId="0" fontId="12" fillId="0" borderId="22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/>
    </xf>
    <xf numFmtId="1" fontId="13" fillId="5" borderId="9" xfId="0" applyNumberFormat="1" applyFont="1" applyFill="1" applyBorder="1" applyAlignment="1">
      <alignment vertical="top"/>
    </xf>
    <xf numFmtId="0" fontId="12" fillId="0" borderId="23" xfId="0" applyFont="1" applyBorder="1" applyAlignment="1">
      <alignment horizontal="center" vertical="top"/>
    </xf>
    <xf numFmtId="0" fontId="1" fillId="0" borderId="21" xfId="0" applyFont="1" applyBorder="1" applyAlignment="1">
      <alignment vertical="top"/>
    </xf>
    <xf numFmtId="166" fontId="1" fillId="0" borderId="20" xfId="0" applyNumberFormat="1" applyFont="1" applyBorder="1" applyAlignment="1">
      <alignment vertical="top"/>
    </xf>
    <xf numFmtId="166" fontId="1" fillId="5" borderId="3" xfId="0" applyNumberFormat="1" applyFont="1" applyFill="1" applyBorder="1" applyAlignment="1">
      <alignment vertical="top"/>
    </xf>
    <xf numFmtId="0" fontId="1" fillId="0" borderId="14" xfId="0" applyFont="1" applyBorder="1" applyAlignment="1">
      <alignment vertical="top"/>
    </xf>
    <xf numFmtId="166" fontId="1" fillId="0" borderId="2" xfId="0" applyNumberFormat="1" applyFont="1" applyBorder="1" applyAlignment="1">
      <alignment vertical="top"/>
    </xf>
    <xf numFmtId="166" fontId="1" fillId="5" borderId="2" xfId="0" applyNumberFormat="1" applyFont="1" applyFill="1" applyBorder="1" applyAlignment="1">
      <alignment vertical="top"/>
    </xf>
    <xf numFmtId="1" fontId="1" fillId="0" borderId="14" xfId="0" applyNumberFormat="1" applyFont="1" applyBorder="1" applyAlignment="1">
      <alignment vertical="top"/>
    </xf>
    <xf numFmtId="166" fontId="1" fillId="0" borderId="15" xfId="0" applyNumberFormat="1" applyFont="1" applyBorder="1" applyAlignment="1">
      <alignment vertical="top"/>
    </xf>
    <xf numFmtId="166" fontId="1" fillId="5" borderId="4" xfId="0" applyNumberFormat="1" applyFont="1" applyFill="1" applyBorder="1" applyAlignment="1">
      <alignment vertical="top"/>
    </xf>
    <xf numFmtId="0" fontId="12" fillId="0" borderId="14" xfId="0" applyFont="1" applyBorder="1" applyAlignment="1">
      <alignment horizontal="left" vertical="top"/>
    </xf>
    <xf numFmtId="1" fontId="1" fillId="0" borderId="14" xfId="0" applyNumberFormat="1" applyFont="1" applyBorder="1" applyAlignment="1">
      <alignment horizontal="left" vertical="top"/>
    </xf>
    <xf numFmtId="1" fontId="13" fillId="0" borderId="16" xfId="0" applyNumberFormat="1" applyFont="1" applyBorder="1" applyAlignment="1">
      <alignment horizontal="left" vertical="top"/>
    </xf>
    <xf numFmtId="166" fontId="1" fillId="0" borderId="7" xfId="0" applyNumberFormat="1" applyFont="1" applyBorder="1" applyAlignment="1">
      <alignment vertical="top"/>
    </xf>
    <xf numFmtId="166" fontId="1" fillId="5" borderId="24" xfId="0" applyNumberFormat="1" applyFont="1" applyFill="1" applyBorder="1" applyAlignment="1">
      <alignment vertical="top"/>
    </xf>
    <xf numFmtId="166" fontId="1" fillId="0" borderId="17" xfId="0" applyNumberFormat="1" applyFont="1" applyBorder="1" applyAlignment="1">
      <alignment vertical="top"/>
    </xf>
    <xf numFmtId="0" fontId="2" fillId="0" borderId="21" xfId="0" applyFont="1" applyBorder="1" applyAlignment="1">
      <alignment horizontal="left" vertical="top"/>
    </xf>
    <xf numFmtId="166" fontId="1" fillId="5" borderId="9" xfId="0" applyNumberFormat="1" applyFont="1" applyFill="1" applyBorder="1" applyAlignment="1">
      <alignment vertical="top"/>
    </xf>
    <xf numFmtId="1" fontId="2" fillId="0" borderId="16" xfId="0" applyNumberFormat="1" applyFont="1" applyBorder="1" applyAlignment="1">
      <alignment horizontal="left" vertical="top"/>
    </xf>
    <xf numFmtId="0" fontId="2" fillId="5" borderId="8" xfId="0" applyFont="1" applyFill="1" applyBorder="1" applyAlignment="1">
      <alignment vertical="top"/>
    </xf>
    <xf numFmtId="166" fontId="1" fillId="5" borderId="10" xfId="0" applyNumberFormat="1" applyFont="1" applyFill="1" applyBorder="1" applyAlignment="1">
      <alignment vertical="top"/>
    </xf>
    <xf numFmtId="0" fontId="12" fillId="0" borderId="12" xfId="0" applyFont="1" applyBorder="1" applyAlignment="1">
      <alignment vertical="top"/>
    </xf>
    <xf numFmtId="166" fontId="1" fillId="5" borderId="25" xfId="0" applyNumberFormat="1" applyFont="1" applyFill="1" applyBorder="1" applyAlignment="1">
      <alignment vertical="top"/>
    </xf>
    <xf numFmtId="166" fontId="1" fillId="5" borderId="13" xfId="0" applyNumberFormat="1" applyFont="1" applyFill="1" applyBorder="1" applyAlignment="1">
      <alignment vertical="top"/>
    </xf>
    <xf numFmtId="0" fontId="2" fillId="5" borderId="26" xfId="0" applyFont="1" applyFill="1" applyBorder="1" applyAlignment="1">
      <alignment vertical="top"/>
    </xf>
    <xf numFmtId="166" fontId="1" fillId="5" borderId="27" xfId="0" applyNumberFormat="1" applyFont="1" applyFill="1" applyBorder="1" applyAlignment="1">
      <alignment vertical="top"/>
    </xf>
    <xf numFmtId="0" fontId="12" fillId="0" borderId="28" xfId="0" applyFont="1" applyBorder="1" applyAlignment="1">
      <alignment vertical="top"/>
    </xf>
    <xf numFmtId="166" fontId="1" fillId="0" borderId="24" xfId="0" applyNumberFormat="1" applyFont="1" applyBorder="1" applyAlignment="1">
      <alignment vertical="top"/>
    </xf>
    <xf numFmtId="166" fontId="1" fillId="5" borderId="29" xfId="0" applyNumberFormat="1" applyFont="1" applyFill="1" applyBorder="1" applyAlignment="1">
      <alignment vertical="top"/>
    </xf>
    <xf numFmtId="0" fontId="2" fillId="0" borderId="21" xfId="0" applyFont="1" applyBorder="1" applyAlignment="1">
      <alignment vertical="top"/>
    </xf>
    <xf numFmtId="166" fontId="1" fillId="0" borderId="30" xfId="0" applyNumberFormat="1" applyFont="1" applyBorder="1" applyAlignment="1">
      <alignment vertical="top"/>
    </xf>
    <xf numFmtId="0" fontId="2" fillId="0" borderId="16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164" fontId="2" fillId="0" borderId="2" xfId="0" applyNumberFormat="1" applyFont="1" applyBorder="1" applyAlignment="1">
      <alignment vertical="top"/>
    </xf>
    <xf numFmtId="10" fontId="14" fillId="0" borderId="7" xfId="0" applyNumberFormat="1" applyFont="1" applyBorder="1" applyAlignment="1">
      <alignment vertical="top"/>
    </xf>
    <xf numFmtId="10" fontId="1" fillId="0" borderId="2" xfId="0" applyNumberFormat="1" applyFont="1" applyBorder="1" applyAlignment="1">
      <alignment vertical="top"/>
    </xf>
    <xf numFmtId="1" fontId="2" fillId="0" borderId="2" xfId="0" applyNumberFormat="1" applyFont="1" applyBorder="1" applyAlignment="1">
      <alignment vertical="top"/>
    </xf>
    <xf numFmtId="167" fontId="1" fillId="0" borderId="2" xfId="0" applyNumberFormat="1" applyFont="1" applyBorder="1" applyAlignment="1">
      <alignment vertical="top"/>
    </xf>
    <xf numFmtId="0" fontId="1" fillId="0" borderId="1" xfId="0" applyFont="1" applyBorder="1"/>
    <xf numFmtId="0" fontId="0" fillId="0" borderId="0" xfId="0"/>
    <xf numFmtId="0" fontId="8" fillId="0" borderId="16" xfId="0" applyFont="1" applyBorder="1" applyAlignment="1">
      <alignment horizontal="center" vertical="top"/>
    </xf>
    <xf numFmtId="1" fontId="1" fillId="0" borderId="2" xfId="0" applyNumberFormat="1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0" fontId="11" fillId="0" borderId="14" xfId="0" applyFont="1" applyBorder="1" applyAlignment="1">
      <alignment horizontal="center" vertical="top"/>
    </xf>
    <xf numFmtId="0" fontId="11" fillId="0" borderId="2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15" fillId="0" borderId="2" xfId="0" applyFont="1" applyBorder="1" applyAlignment="1">
      <alignment vertical="top"/>
    </xf>
    <xf numFmtId="0" fontId="15" fillId="0" borderId="1" xfId="0" applyFont="1" applyBorder="1" applyAlignment="1">
      <alignment vertical="top" wrapText="1"/>
    </xf>
    <xf numFmtId="0" fontId="16" fillId="0" borderId="0" xfId="0" applyFont="1"/>
    <xf numFmtId="0" fontId="15" fillId="7" borderId="2" xfId="0" applyFont="1" applyFill="1" applyBorder="1" applyAlignment="1">
      <alignment horizontal="center" vertical="top"/>
    </xf>
    <xf numFmtId="0" fontId="16" fillId="7" borderId="0" xfId="0" applyFont="1" applyFill="1"/>
    <xf numFmtId="2" fontId="15" fillId="7" borderId="2" xfId="0" applyNumberFormat="1" applyFont="1" applyFill="1" applyBorder="1" applyAlignment="1">
      <alignment vertical="top"/>
    </xf>
    <xf numFmtId="0" fontId="15" fillId="7" borderId="2" xfId="0" applyFont="1" applyFill="1" applyBorder="1" applyAlignment="1">
      <alignment vertical="top"/>
    </xf>
    <xf numFmtId="0" fontId="1" fillId="7" borderId="2" xfId="0" applyFont="1" applyFill="1" applyBorder="1" applyAlignment="1">
      <alignment horizontal="center" vertical="top"/>
    </xf>
    <xf numFmtId="0" fontId="0" fillId="7" borderId="0" xfId="0" applyFill="1"/>
    <xf numFmtId="2" fontId="1" fillId="7" borderId="2" xfId="0" applyNumberFormat="1" applyFont="1" applyFill="1" applyBorder="1" applyAlignment="1">
      <alignment vertical="top"/>
    </xf>
    <xf numFmtId="0" fontId="4" fillId="8" borderId="4" xfId="0" applyFont="1" applyFill="1" applyBorder="1" applyAlignment="1">
      <alignment horizontal="center" vertical="top"/>
    </xf>
    <xf numFmtId="0" fontId="1" fillId="8" borderId="4" xfId="0" applyFont="1" applyFill="1" applyBorder="1" applyAlignment="1">
      <alignment horizontal="center" vertical="top"/>
    </xf>
    <xf numFmtId="1" fontId="1" fillId="8" borderId="4" xfId="0" applyNumberFormat="1" applyFont="1" applyFill="1" applyBorder="1" applyAlignment="1">
      <alignment horizontal="center" vertical="top"/>
    </xf>
    <xf numFmtId="0" fontId="1" fillId="8" borderId="3" xfId="0" applyFont="1" applyFill="1" applyBorder="1" applyAlignment="1">
      <alignment horizontal="center" vertical="top" wrapText="1"/>
    </xf>
    <xf numFmtId="1" fontId="17" fillId="0" borderId="2" xfId="0" applyNumberFormat="1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005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17.33203125" defaultRowHeight="15.75" customHeight="1"/>
  <cols>
    <col min="1" max="1" width="14.5546875" customWidth="1"/>
    <col min="2" max="4" width="0" hidden="1"/>
    <col min="6" max="9" width="0" hidden="1"/>
    <col min="11" max="18" width="0" hidden="1"/>
    <col min="20" max="22" width="0" hidden="1"/>
  </cols>
  <sheetData>
    <row r="1" spans="1:42" ht="16.5" customHeight="1">
      <c r="A1" s="1"/>
      <c r="B1" s="2" t="s">
        <v>0</v>
      </c>
      <c r="C1" s="2" t="s">
        <v>1</v>
      </c>
      <c r="D1" s="2" t="s">
        <v>2</v>
      </c>
      <c r="E1" s="2" t="s">
        <v>3</v>
      </c>
      <c r="F1" s="3" t="s">
        <v>4</v>
      </c>
      <c r="G1" s="2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20</v>
      </c>
      <c r="W1" s="3" t="s">
        <v>21</v>
      </c>
      <c r="X1" s="3" t="s">
        <v>22</v>
      </c>
      <c r="Y1" s="3" t="s">
        <v>23</v>
      </c>
      <c r="Z1" s="3" t="s">
        <v>24</v>
      </c>
      <c r="AA1" s="3" t="s">
        <v>25</v>
      </c>
      <c r="AB1" s="3" t="s">
        <v>26</v>
      </c>
      <c r="AC1" s="3" t="s">
        <v>27</v>
      </c>
      <c r="AD1" s="3" t="s">
        <v>28</v>
      </c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</row>
    <row r="2" spans="1:42" ht="16.5" customHeight="1">
      <c r="A2" s="4" t="s">
        <v>29</v>
      </c>
      <c r="B2" s="5">
        <v>41807</v>
      </c>
      <c r="C2" s="5">
        <v>41808</v>
      </c>
      <c r="D2" s="5">
        <v>41809</v>
      </c>
      <c r="E2" s="5">
        <v>41810</v>
      </c>
      <c r="F2" s="5">
        <v>41813</v>
      </c>
      <c r="G2" s="5">
        <v>41814</v>
      </c>
      <c r="H2" s="5">
        <f>G2+1</f>
        <v>41815</v>
      </c>
      <c r="I2" s="5">
        <f>H2+1</f>
        <v>41816</v>
      </c>
      <c r="J2" s="5">
        <f>I2+1</f>
        <v>41817</v>
      </c>
      <c r="K2" s="5">
        <v>41820</v>
      </c>
      <c r="L2" s="5">
        <v>41821</v>
      </c>
      <c r="M2" s="6">
        <f>L2+1</f>
        <v>41822</v>
      </c>
      <c r="N2" s="5">
        <f>M2+1</f>
        <v>41823</v>
      </c>
      <c r="O2" s="5">
        <v>41827</v>
      </c>
      <c r="P2" s="5">
        <v>41828</v>
      </c>
      <c r="Q2" s="5">
        <v>41829</v>
      </c>
      <c r="R2" s="5">
        <f>Q2+1</f>
        <v>41830</v>
      </c>
      <c r="S2" s="5">
        <f>R2+1</f>
        <v>41831</v>
      </c>
      <c r="T2" s="5">
        <v>41835</v>
      </c>
      <c r="U2" s="5">
        <v>41836</v>
      </c>
      <c r="V2" s="5">
        <v>41837</v>
      </c>
      <c r="W2" s="5">
        <v>41838</v>
      </c>
      <c r="X2" s="5">
        <v>41841</v>
      </c>
      <c r="Y2" s="5">
        <f>X2+1</f>
        <v>41842</v>
      </c>
      <c r="Z2" s="5">
        <f>Y2+1</f>
        <v>41843</v>
      </c>
      <c r="AA2" s="5">
        <f>Z2+1</f>
        <v>41844</v>
      </c>
      <c r="AB2" s="5">
        <f>AA2+1</f>
        <v>41845</v>
      </c>
      <c r="AC2" s="5">
        <v>41926</v>
      </c>
      <c r="AD2" s="5">
        <f>AC2+1</f>
        <v>41927</v>
      </c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</row>
    <row r="3" spans="1:42" ht="16.5" customHeight="1">
      <c r="A3" s="7" t="s">
        <v>30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</row>
    <row r="4" spans="1:42" ht="16.5" customHeight="1">
      <c r="A4" s="9" t="s">
        <v>31</v>
      </c>
      <c r="B4" s="10">
        <f>4+8</f>
        <v>12</v>
      </c>
      <c r="C4" s="11" t="s">
        <v>32</v>
      </c>
      <c r="D4" s="11" t="s">
        <v>33</v>
      </c>
      <c r="E4" s="11" t="s">
        <v>34</v>
      </c>
      <c r="F4" s="11" t="s">
        <v>35</v>
      </c>
      <c r="G4" s="12" t="s">
        <v>36</v>
      </c>
      <c r="H4" s="9" t="s">
        <v>37</v>
      </c>
      <c r="I4" s="13">
        <f>3+8</f>
        <v>11</v>
      </c>
      <c r="J4" s="13">
        <f>3+8</f>
        <v>11</v>
      </c>
      <c r="K4" s="13">
        <f>6+5</f>
        <v>11</v>
      </c>
      <c r="L4" s="13">
        <f>10+5</f>
        <v>15</v>
      </c>
      <c r="M4" s="14"/>
      <c r="N4" s="9" t="s">
        <v>38</v>
      </c>
      <c r="O4" s="9" t="s">
        <v>39</v>
      </c>
      <c r="P4" s="9" t="s">
        <v>40</v>
      </c>
      <c r="Q4" s="9" t="s">
        <v>41</v>
      </c>
      <c r="R4" s="9">
        <v>10</v>
      </c>
      <c r="S4" s="9" t="s">
        <v>42</v>
      </c>
      <c r="T4" s="9" t="s">
        <v>43</v>
      </c>
      <c r="U4" s="9" t="s">
        <v>44</v>
      </c>
      <c r="V4" s="9" t="s">
        <v>45</v>
      </c>
      <c r="W4" s="9" t="s">
        <v>46</v>
      </c>
      <c r="X4" s="9"/>
      <c r="Y4" s="9"/>
      <c r="Z4" s="9">
        <v>14</v>
      </c>
      <c r="AA4" s="9">
        <v>16</v>
      </c>
      <c r="AB4" s="9"/>
      <c r="AC4" s="9">
        <v>15</v>
      </c>
      <c r="AD4" s="9">
        <v>14</v>
      </c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</row>
    <row r="5" spans="1:42" ht="16.5" customHeight="1">
      <c r="A5" s="9" t="s">
        <v>47</v>
      </c>
      <c r="B5" s="11" t="s">
        <v>48</v>
      </c>
      <c r="C5" s="11" t="s">
        <v>49</v>
      </c>
      <c r="D5" s="11" t="s">
        <v>50</v>
      </c>
      <c r="E5" s="11" t="s">
        <v>51</v>
      </c>
      <c r="F5" s="10"/>
      <c r="G5" s="15"/>
      <c r="H5" s="15">
        <v>1</v>
      </c>
      <c r="I5" s="16">
        <v>2</v>
      </c>
      <c r="J5" s="16">
        <v>2</v>
      </c>
      <c r="K5" s="16">
        <v>0</v>
      </c>
      <c r="L5" s="16"/>
      <c r="M5" s="16">
        <v>0</v>
      </c>
      <c r="N5" s="16">
        <v>0</v>
      </c>
      <c r="O5" s="16">
        <v>0</v>
      </c>
      <c r="P5" s="16">
        <v>0</v>
      </c>
      <c r="Q5" s="16" t="s">
        <v>52</v>
      </c>
      <c r="R5" s="16"/>
      <c r="S5" s="16"/>
      <c r="T5" s="16" t="s">
        <v>53</v>
      </c>
      <c r="U5" s="16" t="s">
        <v>54</v>
      </c>
      <c r="V5" s="16"/>
      <c r="W5" s="16">
        <v>3</v>
      </c>
      <c r="X5" s="16"/>
      <c r="Y5" s="16">
        <v>2</v>
      </c>
      <c r="Z5" s="16">
        <v>3</v>
      </c>
      <c r="AA5" s="16">
        <v>1</v>
      </c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</row>
    <row r="6" spans="1:42" ht="13.2">
      <c r="A6" s="17" t="s">
        <v>55</v>
      </c>
      <c r="B6" s="18" t="s">
        <v>56</v>
      </c>
      <c r="C6" s="18" t="s">
        <v>57</v>
      </c>
      <c r="D6" s="18" t="s">
        <v>58</v>
      </c>
      <c r="E6" s="18" t="s">
        <v>59</v>
      </c>
      <c r="F6" s="18" t="s">
        <v>60</v>
      </c>
      <c r="G6" s="17">
        <v>7</v>
      </c>
      <c r="H6" s="17">
        <v>3</v>
      </c>
      <c r="I6" s="17">
        <v>0</v>
      </c>
      <c r="J6" s="17">
        <v>0</v>
      </c>
      <c r="K6" s="17">
        <v>10</v>
      </c>
      <c r="L6" s="17">
        <v>10</v>
      </c>
      <c r="M6" s="17">
        <v>0</v>
      </c>
      <c r="N6" s="17" t="s">
        <v>61</v>
      </c>
      <c r="O6" s="17" t="s">
        <v>62</v>
      </c>
      <c r="P6" s="17" t="s">
        <v>63</v>
      </c>
      <c r="Q6" s="17">
        <v>0</v>
      </c>
      <c r="R6" s="17">
        <v>0</v>
      </c>
      <c r="S6" s="17" t="s">
        <v>64</v>
      </c>
      <c r="T6" s="17" t="s">
        <v>65</v>
      </c>
      <c r="U6" s="17"/>
      <c r="V6" s="17">
        <v>0</v>
      </c>
      <c r="W6" s="17">
        <v>0</v>
      </c>
      <c r="X6" s="17">
        <v>0</v>
      </c>
      <c r="Y6" s="17">
        <v>2</v>
      </c>
      <c r="Z6" s="17">
        <v>4</v>
      </c>
      <c r="AA6" s="17">
        <v>6</v>
      </c>
      <c r="AB6" s="17">
        <v>0</v>
      </c>
      <c r="AC6" s="17">
        <v>9</v>
      </c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</row>
    <row r="7" spans="1:42" ht="13.2">
      <c r="A7" s="7" t="s">
        <v>66</v>
      </c>
      <c r="B7" s="19"/>
      <c r="C7" s="19"/>
      <c r="D7" s="19"/>
      <c r="E7" s="19"/>
      <c r="F7" s="19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</row>
    <row r="8" spans="1:42" ht="13.2">
      <c r="A8" s="9" t="s">
        <v>67</v>
      </c>
      <c r="B8" s="11" t="s">
        <v>68</v>
      </c>
      <c r="C8" s="11" t="s">
        <v>69</v>
      </c>
      <c r="D8" s="11" t="s">
        <v>70</v>
      </c>
      <c r="E8" s="11" t="s">
        <v>71</v>
      </c>
      <c r="F8" s="11" t="s">
        <v>72</v>
      </c>
      <c r="G8" s="17">
        <v>2</v>
      </c>
      <c r="H8" s="17" t="s">
        <v>73</v>
      </c>
      <c r="I8" s="17" t="s">
        <v>74</v>
      </c>
      <c r="J8" s="17" t="s">
        <v>75</v>
      </c>
      <c r="K8" s="17" t="s">
        <v>76</v>
      </c>
      <c r="L8" s="17" t="s">
        <v>77</v>
      </c>
      <c r="M8" s="17">
        <v>2</v>
      </c>
      <c r="N8" s="17" t="s">
        <v>78</v>
      </c>
      <c r="O8" s="17" t="s">
        <v>79</v>
      </c>
      <c r="P8" s="17" t="s">
        <v>80</v>
      </c>
      <c r="Q8" s="17" t="s">
        <v>81</v>
      </c>
      <c r="R8" s="17" t="s">
        <v>82</v>
      </c>
      <c r="S8" s="17" t="s">
        <v>83</v>
      </c>
      <c r="T8" s="17" t="s">
        <v>84</v>
      </c>
      <c r="U8" s="17" t="s">
        <v>85</v>
      </c>
      <c r="V8" s="17" t="s">
        <v>86</v>
      </c>
      <c r="W8" s="17" t="s">
        <v>87</v>
      </c>
      <c r="X8" s="17"/>
      <c r="Y8" s="17" t="s">
        <v>88</v>
      </c>
      <c r="Z8" s="17" t="s">
        <v>89</v>
      </c>
      <c r="AA8" s="17" t="s">
        <v>90</v>
      </c>
      <c r="AB8" s="17"/>
      <c r="AC8" s="17" t="s">
        <v>91</v>
      </c>
      <c r="AD8" s="17" t="s">
        <v>92</v>
      </c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</row>
    <row r="9" spans="1:42" ht="13.2">
      <c r="A9" s="9" t="s">
        <v>93</v>
      </c>
      <c r="B9" s="11" t="s">
        <v>94</v>
      </c>
      <c r="C9" s="11" t="s">
        <v>95</v>
      </c>
      <c r="D9" s="11" t="s">
        <v>96</v>
      </c>
      <c r="E9" s="11" t="s">
        <v>97</v>
      </c>
      <c r="F9" s="10"/>
      <c r="G9" s="21"/>
      <c r="H9" s="17" t="s">
        <v>98</v>
      </c>
      <c r="I9" s="17" t="s">
        <v>99</v>
      </c>
      <c r="J9" s="17" t="s">
        <v>100</v>
      </c>
      <c r="K9" s="17"/>
      <c r="L9" s="17"/>
      <c r="M9" s="17" t="s">
        <v>101</v>
      </c>
      <c r="N9" s="17"/>
      <c r="O9" s="17"/>
      <c r="P9" s="17"/>
      <c r="Q9" s="17" t="s">
        <v>102</v>
      </c>
      <c r="R9" s="17"/>
      <c r="S9" s="17"/>
      <c r="T9" s="17" t="s">
        <v>103</v>
      </c>
      <c r="U9" s="17" t="s">
        <v>104</v>
      </c>
      <c r="V9" s="17" t="s">
        <v>105</v>
      </c>
      <c r="W9" s="17" t="s">
        <v>106</v>
      </c>
      <c r="X9" s="17"/>
      <c r="Y9" s="17"/>
      <c r="Z9" s="17"/>
      <c r="AA9" s="17"/>
      <c r="AB9" s="17"/>
      <c r="AC9" s="17">
        <v>1</v>
      </c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</row>
    <row r="10" spans="1:42" ht="13.2">
      <c r="A10" s="17" t="s">
        <v>107</v>
      </c>
      <c r="B10" s="18" t="s">
        <v>108</v>
      </c>
      <c r="C10" s="18" t="s">
        <v>109</v>
      </c>
      <c r="D10" s="18" t="s">
        <v>110</v>
      </c>
      <c r="E10" s="18" t="s">
        <v>111</v>
      </c>
      <c r="F10" s="22"/>
      <c r="G10" s="17" t="s">
        <v>112</v>
      </c>
      <c r="H10" s="17" t="s">
        <v>113</v>
      </c>
      <c r="I10" s="17" t="s">
        <v>114</v>
      </c>
      <c r="J10" s="17" t="s">
        <v>115</v>
      </c>
      <c r="K10" s="17"/>
      <c r="L10" s="17" t="s">
        <v>116</v>
      </c>
      <c r="M10" s="17">
        <v>1</v>
      </c>
      <c r="N10" s="17" t="s">
        <v>117</v>
      </c>
      <c r="O10" s="17" t="s">
        <v>118</v>
      </c>
      <c r="P10" s="17" t="s">
        <v>119</v>
      </c>
      <c r="Q10" s="17" t="s">
        <v>120</v>
      </c>
      <c r="R10" s="17">
        <v>0</v>
      </c>
      <c r="S10" s="17" t="s">
        <v>121</v>
      </c>
      <c r="T10" s="17" t="s">
        <v>122</v>
      </c>
      <c r="U10" s="17" t="s">
        <v>123</v>
      </c>
      <c r="V10" s="17" t="s">
        <v>124</v>
      </c>
      <c r="W10" s="17" t="s">
        <v>125</v>
      </c>
      <c r="X10" s="17"/>
      <c r="Y10" s="17" t="s">
        <v>126</v>
      </c>
      <c r="Z10" s="17" t="s">
        <v>127</v>
      </c>
      <c r="AA10" s="17" t="s">
        <v>128</v>
      </c>
      <c r="AB10" s="17"/>
      <c r="AC10" s="17">
        <v>2</v>
      </c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</row>
    <row r="11" spans="1:42" ht="13.2">
      <c r="A11" s="7" t="s">
        <v>129</v>
      </c>
      <c r="B11" s="19"/>
      <c r="C11" s="19"/>
      <c r="D11" s="19"/>
      <c r="E11" s="19"/>
      <c r="F11" s="19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</row>
    <row r="12" spans="1:42" ht="13.2">
      <c r="A12" s="9" t="s">
        <v>130</v>
      </c>
      <c r="B12" s="11" t="s">
        <v>131</v>
      </c>
      <c r="C12" s="11" t="s">
        <v>132</v>
      </c>
      <c r="D12" s="11" t="s">
        <v>133</v>
      </c>
      <c r="E12" s="11" t="s">
        <v>134</v>
      </c>
      <c r="F12" s="11" t="s">
        <v>135</v>
      </c>
      <c r="G12" s="17" t="s">
        <v>136</v>
      </c>
      <c r="H12" s="17" t="s">
        <v>137</v>
      </c>
      <c r="I12" s="17" t="s">
        <v>138</v>
      </c>
      <c r="J12" s="17" t="s">
        <v>139</v>
      </c>
      <c r="K12" s="17" t="s">
        <v>140</v>
      </c>
      <c r="L12" s="17" t="s">
        <v>141</v>
      </c>
      <c r="M12" s="17" t="s">
        <v>142</v>
      </c>
      <c r="N12" s="17" t="s">
        <v>143</v>
      </c>
      <c r="O12" s="17" t="s">
        <v>144</v>
      </c>
      <c r="P12" s="17" t="s">
        <v>145</v>
      </c>
      <c r="Q12" s="17" t="s">
        <v>146</v>
      </c>
      <c r="R12" s="17" t="s">
        <v>147</v>
      </c>
      <c r="S12" s="17" t="s">
        <v>148</v>
      </c>
      <c r="T12" s="17" t="s">
        <v>149</v>
      </c>
      <c r="U12" s="17" t="s">
        <v>150</v>
      </c>
      <c r="V12" s="17" t="s">
        <v>151</v>
      </c>
      <c r="W12" s="17" t="s">
        <v>152</v>
      </c>
      <c r="X12" s="17"/>
      <c r="Y12" s="17" t="s">
        <v>153</v>
      </c>
      <c r="Z12" s="17" t="s">
        <v>154</v>
      </c>
      <c r="AA12" s="17" t="s">
        <v>155</v>
      </c>
      <c r="AB12" s="17"/>
      <c r="AC12" s="17" t="s">
        <v>156</v>
      </c>
      <c r="AD12" s="17" t="s">
        <v>157</v>
      </c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</row>
    <row r="13" spans="1:42" ht="26.4">
      <c r="A13" s="9" t="s">
        <v>158</v>
      </c>
      <c r="B13" s="10"/>
      <c r="C13" s="11" t="s">
        <v>159</v>
      </c>
      <c r="D13" s="11" t="s">
        <v>160</v>
      </c>
      <c r="E13" s="11" t="s">
        <v>161</v>
      </c>
      <c r="F13" s="10"/>
      <c r="G13" s="21"/>
      <c r="H13" s="21"/>
      <c r="I13" s="21"/>
      <c r="J13" s="21"/>
      <c r="K13" s="21"/>
      <c r="L13" s="21"/>
      <c r="M13" s="17">
        <v>0</v>
      </c>
      <c r="N13" s="17" t="s">
        <v>162</v>
      </c>
      <c r="O13" s="17" t="s">
        <v>163</v>
      </c>
      <c r="P13" s="17"/>
      <c r="Q13" s="17" t="s">
        <v>164</v>
      </c>
      <c r="R13" s="17" t="s">
        <v>165</v>
      </c>
      <c r="S13" s="17"/>
      <c r="T13" s="17" t="s">
        <v>166</v>
      </c>
      <c r="U13" s="17" t="s">
        <v>167</v>
      </c>
      <c r="V13" s="17"/>
      <c r="W13" s="17" t="s">
        <v>168</v>
      </c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</row>
    <row r="14" spans="1:42" ht="13.2">
      <c r="A14" s="17" t="s">
        <v>169</v>
      </c>
      <c r="B14" s="18" t="s">
        <v>170</v>
      </c>
      <c r="C14" s="18" t="s">
        <v>171</v>
      </c>
      <c r="D14" s="18" t="s">
        <v>172</v>
      </c>
      <c r="E14" s="18" t="s">
        <v>173</v>
      </c>
      <c r="F14" s="22"/>
      <c r="G14" s="17">
        <v>1</v>
      </c>
      <c r="H14" s="17" t="s">
        <v>174</v>
      </c>
      <c r="I14" s="17" t="s">
        <v>175</v>
      </c>
      <c r="J14" s="17" t="s">
        <v>176</v>
      </c>
      <c r="K14" s="17"/>
      <c r="L14" s="17" t="s">
        <v>177</v>
      </c>
      <c r="M14" s="17" t="s">
        <v>178</v>
      </c>
      <c r="N14" s="17" t="s">
        <v>179</v>
      </c>
      <c r="O14" s="17" t="s">
        <v>180</v>
      </c>
      <c r="P14" s="17" t="s">
        <v>181</v>
      </c>
      <c r="Q14" s="17" t="s">
        <v>182</v>
      </c>
      <c r="R14" s="17" t="s">
        <v>183</v>
      </c>
      <c r="S14" s="17" t="s">
        <v>184</v>
      </c>
      <c r="T14" s="17" t="s">
        <v>185</v>
      </c>
      <c r="U14" s="17" t="s">
        <v>186</v>
      </c>
      <c r="V14" s="17" t="s">
        <v>187</v>
      </c>
      <c r="W14" s="17">
        <v>0</v>
      </c>
      <c r="X14" s="17"/>
      <c r="Y14" s="17" t="s">
        <v>188</v>
      </c>
      <c r="Z14" s="17" t="s">
        <v>189</v>
      </c>
      <c r="AA14" s="17" t="s">
        <v>190</v>
      </c>
      <c r="AB14" s="17"/>
      <c r="AC14" s="17" t="s">
        <v>191</v>
      </c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</row>
    <row r="15" spans="1:42" ht="13.2">
      <c r="A15" s="7" t="s">
        <v>192</v>
      </c>
      <c r="B15" s="19"/>
      <c r="C15" s="19"/>
      <c r="D15" s="19"/>
      <c r="E15" s="19"/>
      <c r="F15" s="19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</row>
    <row r="16" spans="1:42" ht="13.2">
      <c r="A16" s="9" t="s">
        <v>193</v>
      </c>
      <c r="B16" s="11" t="s">
        <v>194</v>
      </c>
      <c r="C16" s="10">
        <f>4+24</f>
        <v>28</v>
      </c>
      <c r="D16" s="11" t="s">
        <v>195</v>
      </c>
      <c r="E16" s="11" t="s">
        <v>196</v>
      </c>
      <c r="F16" s="11" t="s">
        <v>197</v>
      </c>
      <c r="G16" s="21">
        <f>15+24</f>
        <v>39</v>
      </c>
      <c r="H16" s="21">
        <f>23+24</f>
        <v>47</v>
      </c>
      <c r="I16" s="21">
        <f>24+19</f>
        <v>43</v>
      </c>
      <c r="J16" s="21">
        <f>24+19</f>
        <v>43</v>
      </c>
      <c r="K16" s="17"/>
      <c r="L16" s="17">
        <v>34</v>
      </c>
      <c r="M16" s="17">
        <f>24+4</f>
        <v>28</v>
      </c>
      <c r="N16" s="21">
        <f>24+14</f>
        <v>38</v>
      </c>
      <c r="O16" s="21">
        <f>24+14</f>
        <v>38</v>
      </c>
      <c r="P16" s="17">
        <v>20</v>
      </c>
      <c r="Q16" s="17">
        <v>24</v>
      </c>
      <c r="R16" s="17">
        <v>36</v>
      </c>
      <c r="S16" s="17">
        <f>48+18</f>
        <v>66</v>
      </c>
      <c r="T16" s="17">
        <v>23</v>
      </c>
      <c r="U16" s="17">
        <v>17</v>
      </c>
      <c r="V16" s="17">
        <v>33</v>
      </c>
      <c r="W16" s="17">
        <v>23</v>
      </c>
      <c r="X16" s="17"/>
      <c r="Y16" s="17">
        <v>24</v>
      </c>
      <c r="Z16" s="17">
        <f>24+16</f>
        <v>40</v>
      </c>
      <c r="AA16" s="17">
        <f>18+24</f>
        <v>42</v>
      </c>
      <c r="AB16" s="17"/>
      <c r="AC16" s="17">
        <f>24+7</f>
        <v>31</v>
      </c>
      <c r="AD16" s="17">
        <v>25</v>
      </c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</row>
    <row r="17" spans="1:42" ht="13.2">
      <c r="A17" s="9" t="s">
        <v>198</v>
      </c>
      <c r="B17" s="11" t="s">
        <v>199</v>
      </c>
      <c r="C17" s="11" t="s">
        <v>200</v>
      </c>
      <c r="D17" s="11" t="s">
        <v>201</v>
      </c>
      <c r="E17" s="11" t="s">
        <v>202</v>
      </c>
      <c r="F17" s="10"/>
      <c r="G17" s="21"/>
      <c r="H17" s="21"/>
      <c r="I17" s="17">
        <v>0</v>
      </c>
      <c r="J17" s="17">
        <v>0</v>
      </c>
      <c r="K17" s="21"/>
      <c r="L17" s="21"/>
      <c r="M17" s="17">
        <v>2</v>
      </c>
      <c r="N17" s="17">
        <v>1</v>
      </c>
      <c r="O17" s="17">
        <v>1</v>
      </c>
      <c r="P17" s="17"/>
      <c r="Q17" s="17"/>
      <c r="S17" s="17"/>
      <c r="T17" s="17">
        <v>1</v>
      </c>
      <c r="U17" s="17">
        <v>2</v>
      </c>
      <c r="V17" s="17">
        <v>1</v>
      </c>
      <c r="W17" s="17">
        <v>3</v>
      </c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</row>
    <row r="18" spans="1:42" ht="13.2">
      <c r="A18" s="17" t="s">
        <v>203</v>
      </c>
      <c r="B18" s="18" t="s">
        <v>204</v>
      </c>
      <c r="C18" s="18" t="s">
        <v>205</v>
      </c>
      <c r="D18" s="18" t="s">
        <v>206</v>
      </c>
      <c r="E18" s="18" t="s">
        <v>207</v>
      </c>
      <c r="F18" s="22"/>
      <c r="G18" s="17">
        <v>23</v>
      </c>
      <c r="H18" s="17">
        <v>25</v>
      </c>
      <c r="I18" s="21">
        <f>24+4</f>
        <v>28</v>
      </c>
      <c r="J18" s="21">
        <f>24+4</f>
        <v>28</v>
      </c>
      <c r="K18" s="17"/>
      <c r="L18" s="17">
        <v>24</v>
      </c>
      <c r="M18" s="17">
        <v>14</v>
      </c>
      <c r="N18" s="17">
        <v>26</v>
      </c>
      <c r="O18" s="17">
        <v>26</v>
      </c>
      <c r="P18" s="17">
        <v>0</v>
      </c>
      <c r="Q18" s="17">
        <v>12</v>
      </c>
      <c r="R18" s="17">
        <v>18</v>
      </c>
      <c r="S18" s="17">
        <f>24+23</f>
        <v>47</v>
      </c>
      <c r="T18" s="17">
        <v>17</v>
      </c>
      <c r="U18" s="17">
        <v>9</v>
      </c>
      <c r="V18" s="17">
        <v>23</v>
      </c>
      <c r="W18" s="17">
        <v>8</v>
      </c>
      <c r="X18" s="17"/>
      <c r="Y18" s="17">
        <v>16</v>
      </c>
      <c r="Z18" s="17">
        <v>16</v>
      </c>
      <c r="AA18" s="17"/>
      <c r="AB18" s="17"/>
      <c r="AC18" s="17">
        <v>25</v>
      </c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</row>
    <row r="19" spans="1:42" ht="13.2">
      <c r="A19" s="7" t="s">
        <v>208</v>
      </c>
      <c r="B19" s="19"/>
      <c r="C19" s="19"/>
      <c r="D19" s="19"/>
      <c r="E19" s="19"/>
      <c r="F19" s="19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</row>
    <row r="20" spans="1:42" ht="13.2">
      <c r="A20" s="9" t="s">
        <v>209</v>
      </c>
      <c r="B20" s="10">
        <f>(120+4)</f>
        <v>124</v>
      </c>
      <c r="C20" s="10">
        <f>8*12</f>
        <v>96</v>
      </c>
      <c r="D20" s="10">
        <f>6*10+43</f>
        <v>103</v>
      </c>
      <c r="E20" s="10">
        <f>44+60</f>
        <v>104</v>
      </c>
      <c r="F20" s="10">
        <f>12*6+7</f>
        <v>79</v>
      </c>
      <c r="G20" s="17">
        <v>104</v>
      </c>
      <c r="H20" s="21">
        <f>62</f>
        <v>62</v>
      </c>
      <c r="I20" s="21">
        <f>13+60</f>
        <v>73</v>
      </c>
      <c r="J20" s="21">
        <f>13+60</f>
        <v>73</v>
      </c>
      <c r="K20" s="17"/>
      <c r="L20" s="17">
        <v>63</v>
      </c>
      <c r="M20" s="17">
        <f>44+10</f>
        <v>54</v>
      </c>
      <c r="N20" s="17">
        <v>111</v>
      </c>
      <c r="O20" s="17"/>
      <c r="P20" s="17">
        <f>72+11</f>
        <v>83</v>
      </c>
      <c r="Q20" s="17">
        <f>88</f>
        <v>88</v>
      </c>
      <c r="R20" s="23">
        <v>89</v>
      </c>
      <c r="S20" s="17">
        <f>9*12+7</f>
        <v>115</v>
      </c>
      <c r="T20" s="17">
        <v>109</v>
      </c>
      <c r="U20" s="17">
        <v>77</v>
      </c>
      <c r="V20" s="17">
        <v>95</v>
      </c>
      <c r="W20" s="17">
        <f>46+12*6</f>
        <v>118</v>
      </c>
      <c r="X20" s="17"/>
      <c r="Y20" s="17"/>
      <c r="Z20" s="17">
        <f>16*12+8</f>
        <v>200</v>
      </c>
      <c r="AA20" s="17">
        <f>(13*12)</f>
        <v>156</v>
      </c>
      <c r="AB20" s="17"/>
      <c r="AC20" s="17">
        <f>5*12+6</f>
        <v>66</v>
      </c>
      <c r="AD20" s="17">
        <v>48</v>
      </c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</row>
    <row r="21" spans="1:42" ht="13.2">
      <c r="A21" s="9" t="s">
        <v>210</v>
      </c>
      <c r="B21" s="11" t="s">
        <v>211</v>
      </c>
      <c r="C21" s="11" t="s">
        <v>212</v>
      </c>
      <c r="D21" s="11" t="s">
        <v>213</v>
      </c>
      <c r="E21" s="11" t="s">
        <v>214</v>
      </c>
      <c r="F21" s="10"/>
      <c r="G21" s="21"/>
      <c r="H21" s="17" t="s">
        <v>215</v>
      </c>
      <c r="I21" s="17">
        <v>1</v>
      </c>
      <c r="J21" s="17">
        <v>1</v>
      </c>
      <c r="K21" s="21"/>
      <c r="L21" s="21"/>
      <c r="M21" s="17">
        <v>1</v>
      </c>
      <c r="N21" s="17">
        <v>2</v>
      </c>
      <c r="O21" s="17">
        <v>2</v>
      </c>
      <c r="P21" s="17"/>
      <c r="Q21" s="17"/>
      <c r="R21" s="17">
        <v>1</v>
      </c>
      <c r="S21" s="17">
        <v>1</v>
      </c>
      <c r="T21" s="17">
        <v>1</v>
      </c>
      <c r="U21" s="17">
        <v>2</v>
      </c>
      <c r="V21" s="17">
        <v>1</v>
      </c>
      <c r="W21" s="17"/>
      <c r="X21" s="17"/>
      <c r="Y21" s="17">
        <v>1</v>
      </c>
      <c r="Z21" s="17"/>
      <c r="AA21" s="17">
        <v>1</v>
      </c>
      <c r="AB21" s="17"/>
      <c r="AC21" s="17">
        <v>1</v>
      </c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</row>
    <row r="22" spans="1:42" ht="13.2">
      <c r="A22" s="17" t="s">
        <v>216</v>
      </c>
      <c r="B22" s="22">
        <f>8*12</f>
        <v>96</v>
      </c>
      <c r="C22" s="22">
        <f>3*12+7</f>
        <v>43</v>
      </c>
      <c r="D22" s="18" t="s">
        <v>217</v>
      </c>
      <c r="E22" s="18" t="s">
        <v>218</v>
      </c>
      <c r="F22" s="22"/>
      <c r="G22" s="17">
        <v>62</v>
      </c>
      <c r="H22" s="21"/>
      <c r="I22" s="21"/>
      <c r="J22" s="21"/>
      <c r="K22" s="17"/>
      <c r="L22" s="17">
        <v>34</v>
      </c>
      <c r="M22" s="17">
        <f>8*12+3</f>
        <v>99</v>
      </c>
      <c r="N22" s="17">
        <v>77</v>
      </c>
      <c r="O22" s="17"/>
      <c r="P22" s="17">
        <v>50</v>
      </c>
      <c r="Q22" s="17">
        <f>12*4+4</f>
        <v>52</v>
      </c>
      <c r="R22" s="17">
        <f>24+7</f>
        <v>31</v>
      </c>
      <c r="S22" s="17">
        <v>49</v>
      </c>
      <c r="T22" s="17">
        <v>77</v>
      </c>
      <c r="U22" s="17">
        <v>47</v>
      </c>
      <c r="V22" s="17">
        <v>46</v>
      </c>
      <c r="W22" s="17">
        <v>56</v>
      </c>
      <c r="X22" s="17"/>
      <c r="Y22" s="17"/>
      <c r="Z22" s="17">
        <f>12*15</f>
        <v>180</v>
      </c>
      <c r="AA22" s="17"/>
      <c r="AB22" s="17"/>
      <c r="AC22" s="17">
        <f>4*12</f>
        <v>48</v>
      </c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</row>
    <row r="23" spans="1:42" ht="13.2">
      <c r="A23" s="7" t="s">
        <v>219</v>
      </c>
      <c r="B23" s="19"/>
      <c r="C23" s="19"/>
      <c r="D23" s="19"/>
      <c r="E23" s="19"/>
      <c r="F23" s="19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</row>
    <row r="24" spans="1:42" ht="13.2">
      <c r="A24" s="9" t="s">
        <v>220</v>
      </c>
      <c r="B24" s="11" t="s">
        <v>221</v>
      </c>
      <c r="C24" s="10">
        <f>4*8</f>
        <v>32</v>
      </c>
      <c r="D24" s="10">
        <f>24+11</f>
        <v>35</v>
      </c>
      <c r="E24" s="10">
        <f>24+16</f>
        <v>40</v>
      </c>
      <c r="F24" s="11" t="s">
        <v>222</v>
      </c>
      <c r="G24" s="17">
        <v>18</v>
      </c>
      <c r="H24" s="21">
        <f>9+24</f>
        <v>33</v>
      </c>
      <c r="I24" s="21">
        <f>24+7</f>
        <v>31</v>
      </c>
      <c r="J24" s="21">
        <f>24+7</f>
        <v>31</v>
      </c>
      <c r="K24" s="17">
        <v>24</v>
      </c>
      <c r="L24" s="17">
        <f>24+15</f>
        <v>39</v>
      </c>
      <c r="M24" s="17">
        <f>24+8</f>
        <v>32</v>
      </c>
      <c r="N24" s="17">
        <v>21</v>
      </c>
      <c r="O24" s="17">
        <v>24</v>
      </c>
      <c r="P24" s="17">
        <v>23</v>
      </c>
      <c r="Q24" s="17">
        <v>15</v>
      </c>
      <c r="R24" s="17">
        <v>27</v>
      </c>
      <c r="S24" s="17">
        <v>23</v>
      </c>
      <c r="T24" s="17">
        <v>24</v>
      </c>
      <c r="U24" s="17">
        <v>14</v>
      </c>
      <c r="V24" s="17">
        <v>24</v>
      </c>
      <c r="W24" s="17">
        <v>24</v>
      </c>
      <c r="X24" s="17"/>
      <c r="Y24" s="17">
        <f>24+8</f>
        <v>32</v>
      </c>
      <c r="Z24" s="17">
        <v>19</v>
      </c>
      <c r="AA24" s="17">
        <v>8</v>
      </c>
      <c r="AB24" s="17"/>
      <c r="AC24" s="17">
        <v>24</v>
      </c>
      <c r="AD24" s="17">
        <v>24</v>
      </c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</row>
    <row r="25" spans="1:42" ht="13.2">
      <c r="A25" s="9" t="s">
        <v>223</v>
      </c>
      <c r="B25" s="11" t="s">
        <v>224</v>
      </c>
      <c r="C25" s="11" t="s">
        <v>225</v>
      </c>
      <c r="D25" s="11" t="s">
        <v>226</v>
      </c>
      <c r="E25" s="11" t="s">
        <v>227</v>
      </c>
      <c r="F25" s="10"/>
      <c r="G25" s="21"/>
      <c r="H25" s="17">
        <v>4</v>
      </c>
      <c r="I25" s="17">
        <v>0</v>
      </c>
      <c r="J25" s="17">
        <v>0</v>
      </c>
      <c r="K25" s="21"/>
      <c r="L25" s="21"/>
      <c r="M25" s="17">
        <v>0</v>
      </c>
      <c r="N25" s="17">
        <v>1</v>
      </c>
      <c r="O25" s="17"/>
      <c r="P25" s="17"/>
      <c r="Q25" s="17"/>
      <c r="R25" s="17">
        <v>1</v>
      </c>
      <c r="S25" s="17">
        <v>3</v>
      </c>
      <c r="T25" s="17">
        <v>1</v>
      </c>
      <c r="U25" s="17">
        <v>1</v>
      </c>
      <c r="V25" s="17">
        <v>8</v>
      </c>
      <c r="W25" s="17">
        <v>6</v>
      </c>
      <c r="X25" s="17"/>
      <c r="Y25" s="17"/>
      <c r="Z25" s="17">
        <v>1</v>
      </c>
      <c r="AA25" s="17">
        <v>0</v>
      </c>
      <c r="AB25" s="17"/>
      <c r="AC25" s="17">
        <v>2</v>
      </c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</row>
    <row r="26" spans="1:42" ht="13.2">
      <c r="A26" s="17" t="s">
        <v>228</v>
      </c>
      <c r="B26" s="18" t="s">
        <v>229</v>
      </c>
      <c r="C26" s="18" t="s">
        <v>230</v>
      </c>
      <c r="D26" s="18" t="s">
        <v>231</v>
      </c>
      <c r="E26" s="18" t="s">
        <v>232</v>
      </c>
      <c r="F26" s="22"/>
      <c r="G26" s="17">
        <v>9</v>
      </c>
      <c r="H26" s="17">
        <v>7</v>
      </c>
      <c r="I26" s="17">
        <v>22</v>
      </c>
      <c r="J26" s="17">
        <v>22</v>
      </c>
      <c r="K26" s="17"/>
      <c r="L26" s="17">
        <f>24+8</f>
        <v>32</v>
      </c>
      <c r="M26" s="17">
        <v>21</v>
      </c>
      <c r="N26" s="17">
        <v>4</v>
      </c>
      <c r="O26" s="17">
        <f>24-3</f>
        <v>21</v>
      </c>
      <c r="P26" s="17">
        <v>15</v>
      </c>
      <c r="Q26" s="17">
        <v>4</v>
      </c>
      <c r="R26" s="17">
        <v>5</v>
      </c>
      <c r="S26" s="17">
        <v>0</v>
      </c>
      <c r="T26" s="17">
        <v>14</v>
      </c>
      <c r="U26" s="17">
        <v>0</v>
      </c>
      <c r="V26" s="17">
        <v>0</v>
      </c>
      <c r="W26" s="17">
        <v>0</v>
      </c>
      <c r="X26" s="17"/>
      <c r="Y26" s="17">
        <v>20</v>
      </c>
      <c r="Z26" s="17">
        <v>8</v>
      </c>
      <c r="AA26" s="17">
        <v>0</v>
      </c>
      <c r="AB26" s="17"/>
      <c r="AC26" s="17">
        <v>21</v>
      </c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</row>
    <row r="27" spans="1:42" ht="13.2">
      <c r="A27" s="7" t="s">
        <v>233</v>
      </c>
      <c r="B27" s="19"/>
      <c r="C27" s="19"/>
      <c r="D27" s="19"/>
      <c r="E27" s="19"/>
      <c r="F27" s="19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</row>
    <row r="28" spans="1:42" ht="13.2">
      <c r="A28" s="9" t="s">
        <v>234</v>
      </c>
      <c r="B28" s="11" t="s">
        <v>235</v>
      </c>
      <c r="C28" s="11" t="s">
        <v>236</v>
      </c>
      <c r="D28" s="11" t="s">
        <v>237</v>
      </c>
      <c r="E28" s="11" t="s">
        <v>238</v>
      </c>
      <c r="F28" s="11" t="s">
        <v>239</v>
      </c>
      <c r="G28" s="17" t="s">
        <v>240</v>
      </c>
      <c r="H28" s="17" t="s">
        <v>241</v>
      </c>
      <c r="I28" s="17">
        <v>0</v>
      </c>
      <c r="J28" s="17">
        <v>0</v>
      </c>
      <c r="K28" s="17" t="s">
        <v>242</v>
      </c>
      <c r="L28" s="17" t="s">
        <v>243</v>
      </c>
      <c r="M28" s="17">
        <v>1</v>
      </c>
      <c r="N28" s="17" t="s">
        <v>244</v>
      </c>
      <c r="O28" s="17" t="s">
        <v>245</v>
      </c>
      <c r="P28" s="17" t="s">
        <v>246</v>
      </c>
      <c r="Q28" s="17" t="s">
        <v>247</v>
      </c>
      <c r="R28" s="17" t="s">
        <v>248</v>
      </c>
      <c r="S28" s="17" t="s">
        <v>249</v>
      </c>
      <c r="T28" s="17" t="s">
        <v>250</v>
      </c>
      <c r="U28" s="17" t="s">
        <v>251</v>
      </c>
      <c r="V28" s="17" t="s">
        <v>252</v>
      </c>
      <c r="W28" s="17" t="s">
        <v>253</v>
      </c>
      <c r="X28" s="17"/>
      <c r="Y28" s="17" t="s">
        <v>254</v>
      </c>
      <c r="Z28" s="17" t="s">
        <v>255</v>
      </c>
      <c r="AA28" s="17" t="s">
        <v>256</v>
      </c>
      <c r="AB28" s="17"/>
      <c r="AC28" s="17" t="s">
        <v>257</v>
      </c>
      <c r="AD28" s="17" t="s">
        <v>258</v>
      </c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</row>
    <row r="29" spans="1:42" ht="13.2">
      <c r="A29" s="9" t="s">
        <v>259</v>
      </c>
      <c r="B29" s="10"/>
      <c r="C29" s="10"/>
      <c r="D29" s="11" t="s">
        <v>260</v>
      </c>
      <c r="E29" s="11" t="s">
        <v>261</v>
      </c>
      <c r="F29" s="10"/>
      <c r="G29" s="21"/>
      <c r="H29" s="21"/>
      <c r="I29" s="17">
        <v>0</v>
      </c>
      <c r="J29" s="17">
        <v>0</v>
      </c>
      <c r="K29" s="21"/>
      <c r="L29" s="21"/>
      <c r="M29" s="17">
        <v>0</v>
      </c>
      <c r="N29" s="17" t="s">
        <v>262</v>
      </c>
      <c r="O29" s="17"/>
      <c r="P29" s="17"/>
      <c r="Q29" s="17"/>
      <c r="R29" s="17" t="s">
        <v>263</v>
      </c>
      <c r="S29" s="17"/>
      <c r="T29" s="17"/>
      <c r="U29" s="17"/>
      <c r="V29" s="17"/>
      <c r="W29" s="17" t="s">
        <v>264</v>
      </c>
      <c r="X29" s="17"/>
      <c r="Y29" s="17" t="s">
        <v>265</v>
      </c>
      <c r="Z29" s="17" t="s">
        <v>266</v>
      </c>
      <c r="AA29" s="17"/>
      <c r="AB29" s="17"/>
      <c r="AC29" s="17" t="s">
        <v>267</v>
      </c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</row>
    <row r="30" spans="1:42" ht="13.2">
      <c r="A30" s="17" t="s">
        <v>268</v>
      </c>
      <c r="B30" s="18" t="s">
        <v>269</v>
      </c>
      <c r="C30" s="18" t="s">
        <v>270</v>
      </c>
      <c r="D30" s="18" t="s">
        <v>271</v>
      </c>
      <c r="E30" s="18" t="s">
        <v>272</v>
      </c>
      <c r="F30" s="22"/>
      <c r="G30" s="17" t="s">
        <v>273</v>
      </c>
      <c r="H30" s="17">
        <v>0</v>
      </c>
      <c r="I30" s="17">
        <v>0</v>
      </c>
      <c r="J30" s="17">
        <v>0</v>
      </c>
      <c r="K30" s="17"/>
      <c r="L30" s="17" t="s">
        <v>274</v>
      </c>
      <c r="M30" s="17" t="s">
        <v>275</v>
      </c>
      <c r="N30" s="17" t="s">
        <v>276</v>
      </c>
      <c r="O30" s="17" t="s">
        <v>277</v>
      </c>
      <c r="P30" s="17" t="s">
        <v>278</v>
      </c>
      <c r="Q30" s="17">
        <v>0</v>
      </c>
      <c r="R30" s="17" t="s">
        <v>279</v>
      </c>
      <c r="S30" s="17" t="s">
        <v>280</v>
      </c>
      <c r="T30" s="17">
        <v>0</v>
      </c>
      <c r="U30" s="17">
        <v>0</v>
      </c>
      <c r="V30" s="17" t="s">
        <v>281</v>
      </c>
      <c r="W30" s="17">
        <v>0</v>
      </c>
      <c r="X30" s="17"/>
      <c r="Y30" s="17" t="s">
        <v>282</v>
      </c>
      <c r="Z30" s="17" t="s">
        <v>283</v>
      </c>
      <c r="AA30" s="17" t="s">
        <v>284</v>
      </c>
      <c r="AB30" s="17"/>
      <c r="AC30" s="17" t="s">
        <v>285</v>
      </c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</row>
    <row r="31" spans="1:42" ht="13.2">
      <c r="A31" s="7" t="s">
        <v>286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8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</row>
    <row r="32" spans="1:42" ht="13.2">
      <c r="A32" s="9" t="s">
        <v>287</v>
      </c>
      <c r="B32" s="11" t="s">
        <v>288</v>
      </c>
      <c r="C32" s="11" t="s">
        <v>289</v>
      </c>
      <c r="D32" s="11" t="s">
        <v>290</v>
      </c>
      <c r="E32" s="11" t="s">
        <v>291</v>
      </c>
      <c r="F32" s="11" t="s">
        <v>292</v>
      </c>
      <c r="G32" s="17" t="s">
        <v>293</v>
      </c>
      <c r="H32" s="17" t="s">
        <v>294</v>
      </c>
      <c r="I32" s="17" t="s">
        <v>295</v>
      </c>
      <c r="J32" s="17" t="s">
        <v>296</v>
      </c>
      <c r="K32" s="17" t="s">
        <v>297</v>
      </c>
      <c r="L32" s="17" t="s">
        <v>298</v>
      </c>
      <c r="M32" s="17" t="s">
        <v>299</v>
      </c>
      <c r="N32" s="17" t="s">
        <v>300</v>
      </c>
      <c r="O32" s="17" t="s">
        <v>301</v>
      </c>
      <c r="P32" s="17" t="s">
        <v>302</v>
      </c>
      <c r="Q32" s="17" t="s">
        <v>303</v>
      </c>
      <c r="R32" s="17" t="s">
        <v>304</v>
      </c>
      <c r="S32" s="17" t="s">
        <v>305</v>
      </c>
      <c r="T32" s="17" t="s">
        <v>306</v>
      </c>
      <c r="U32" s="17" t="s">
        <v>307</v>
      </c>
      <c r="V32" s="17" t="s">
        <v>308</v>
      </c>
      <c r="W32" s="17" t="s">
        <v>309</v>
      </c>
      <c r="X32" s="17"/>
      <c r="Y32" s="17" t="s">
        <v>310</v>
      </c>
      <c r="Z32" s="17" t="s">
        <v>311</v>
      </c>
      <c r="AA32" s="17" t="s">
        <v>312</v>
      </c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</row>
    <row r="33" spans="1:42" ht="13.2">
      <c r="A33" s="9" t="s">
        <v>313</v>
      </c>
      <c r="B33" s="10"/>
      <c r="C33" s="10"/>
      <c r="D33" s="11" t="s">
        <v>314</v>
      </c>
      <c r="E33" s="11" t="s">
        <v>315</v>
      </c>
      <c r="F33" s="10"/>
      <c r="G33" s="21"/>
      <c r="H33" s="21"/>
      <c r="I33" s="17">
        <v>0</v>
      </c>
      <c r="J33" s="17">
        <v>0</v>
      </c>
      <c r="K33" s="21"/>
      <c r="L33" s="21"/>
      <c r="M33" s="17">
        <v>0</v>
      </c>
      <c r="N33" s="17">
        <v>0</v>
      </c>
      <c r="O33" s="17"/>
      <c r="P33" s="17" t="s">
        <v>316</v>
      </c>
      <c r="Q33" s="17" t="s">
        <v>317</v>
      </c>
      <c r="R33" s="17" t="s">
        <v>318</v>
      </c>
      <c r="S33" s="17"/>
      <c r="T33" s="17"/>
      <c r="U33" s="17" t="s">
        <v>319</v>
      </c>
      <c r="V33" s="17" t="s">
        <v>320</v>
      </c>
      <c r="W33" s="17" t="s">
        <v>321</v>
      </c>
      <c r="X33" s="17"/>
      <c r="Y33" s="17"/>
      <c r="Z33" s="17"/>
      <c r="AA33" s="17" t="s">
        <v>322</v>
      </c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</row>
    <row r="34" spans="1:42" ht="13.2">
      <c r="A34" s="17" t="s">
        <v>323</v>
      </c>
      <c r="B34" s="18" t="s">
        <v>324</v>
      </c>
      <c r="C34" s="18" t="s">
        <v>325</v>
      </c>
      <c r="D34" s="18" t="s">
        <v>326</v>
      </c>
      <c r="E34" s="18" t="s">
        <v>327</v>
      </c>
      <c r="F34" s="22"/>
      <c r="G34" s="17" t="s">
        <v>328</v>
      </c>
      <c r="H34" s="17" t="s">
        <v>329</v>
      </c>
      <c r="I34" s="17">
        <v>0</v>
      </c>
      <c r="J34" s="17">
        <v>0</v>
      </c>
      <c r="K34" s="17"/>
      <c r="L34" s="17" t="s">
        <v>330</v>
      </c>
      <c r="M34" s="17" t="s">
        <v>331</v>
      </c>
      <c r="N34" s="17" t="s">
        <v>332</v>
      </c>
      <c r="O34" s="17" t="s">
        <v>333</v>
      </c>
      <c r="P34" s="17">
        <v>0</v>
      </c>
      <c r="Q34" s="17">
        <v>0</v>
      </c>
      <c r="R34" s="17" t="s">
        <v>334</v>
      </c>
      <c r="S34" s="17">
        <v>0</v>
      </c>
      <c r="T34" s="17" t="s">
        <v>335</v>
      </c>
      <c r="U34" s="17" t="s">
        <v>336</v>
      </c>
      <c r="V34" s="17">
        <v>0</v>
      </c>
      <c r="W34" s="24">
        <v>41642</v>
      </c>
      <c r="X34" s="17"/>
      <c r="Y34" s="17" t="s">
        <v>337</v>
      </c>
      <c r="Z34" s="17" t="s">
        <v>338</v>
      </c>
      <c r="AA34" s="17" t="s">
        <v>339</v>
      </c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</row>
    <row r="35" spans="1:42" ht="13.2">
      <c r="A35" s="7" t="s">
        <v>340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8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</row>
    <row r="36" spans="1:42" ht="13.2">
      <c r="A36" s="9" t="s">
        <v>341</v>
      </c>
      <c r="B36" s="11" t="s">
        <v>342</v>
      </c>
      <c r="C36" s="11" t="s">
        <v>343</v>
      </c>
      <c r="D36" s="11" t="s">
        <v>344</v>
      </c>
      <c r="E36" s="11" t="s">
        <v>345</v>
      </c>
      <c r="F36" s="11" t="s">
        <v>346</v>
      </c>
      <c r="G36" s="17" t="s">
        <v>347</v>
      </c>
      <c r="H36" s="17" t="s">
        <v>348</v>
      </c>
      <c r="I36" s="17" t="s">
        <v>349</v>
      </c>
      <c r="J36" s="17" t="s">
        <v>350</v>
      </c>
      <c r="K36" s="17" t="s">
        <v>351</v>
      </c>
      <c r="L36" s="17" t="s">
        <v>352</v>
      </c>
      <c r="M36" s="17" t="s">
        <v>353</v>
      </c>
      <c r="N36" s="17" t="s">
        <v>354</v>
      </c>
      <c r="O36" s="17" t="s">
        <v>355</v>
      </c>
      <c r="P36" s="17" t="s">
        <v>356</v>
      </c>
      <c r="Q36" s="17" t="s">
        <v>357</v>
      </c>
      <c r="R36" s="17" t="s">
        <v>358</v>
      </c>
      <c r="S36" s="17" t="s">
        <v>359</v>
      </c>
      <c r="T36" s="17" t="s">
        <v>360</v>
      </c>
      <c r="U36" s="17" t="s">
        <v>361</v>
      </c>
      <c r="V36" s="17" t="s">
        <v>362</v>
      </c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</row>
    <row r="37" spans="1:42" ht="13.2">
      <c r="A37" s="9" t="s">
        <v>363</v>
      </c>
      <c r="B37" s="10"/>
      <c r="C37" s="11" t="s">
        <v>364</v>
      </c>
      <c r="D37" s="11" t="s">
        <v>365</v>
      </c>
      <c r="E37" s="11" t="s">
        <v>366</v>
      </c>
      <c r="F37" s="10"/>
      <c r="G37" s="21"/>
      <c r="H37" s="21"/>
      <c r="I37" s="17">
        <v>0</v>
      </c>
      <c r="J37" s="17">
        <v>0</v>
      </c>
      <c r="K37" s="21"/>
      <c r="L37" s="21"/>
      <c r="M37" s="17">
        <v>0</v>
      </c>
      <c r="N37" s="17" t="s">
        <v>367</v>
      </c>
      <c r="O37" s="17" t="s">
        <v>368</v>
      </c>
      <c r="P37" s="17"/>
      <c r="Q37" s="17"/>
      <c r="R37" s="17"/>
      <c r="S37" s="17">
        <v>1</v>
      </c>
      <c r="T37" s="17"/>
      <c r="U37" s="17"/>
      <c r="V37" s="17" t="s">
        <v>369</v>
      </c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</row>
    <row r="38" spans="1:42" ht="13.2">
      <c r="A38" s="17" t="s">
        <v>370</v>
      </c>
      <c r="B38" s="18" t="s">
        <v>371</v>
      </c>
      <c r="C38" s="18" t="s">
        <v>372</v>
      </c>
      <c r="D38" s="18" t="s">
        <v>373</v>
      </c>
      <c r="E38" s="18" t="s">
        <v>374</v>
      </c>
      <c r="F38" s="22"/>
      <c r="G38" s="17" t="s">
        <v>375</v>
      </c>
      <c r="H38" s="17" t="s">
        <v>376</v>
      </c>
      <c r="I38" s="17" t="s">
        <v>377</v>
      </c>
      <c r="J38" s="17" t="s">
        <v>378</v>
      </c>
      <c r="K38" s="17"/>
      <c r="L38" s="17" t="s">
        <v>379</v>
      </c>
      <c r="M38" s="17" t="s">
        <v>380</v>
      </c>
      <c r="N38" s="17" t="s">
        <v>381</v>
      </c>
      <c r="O38" s="17" t="s">
        <v>382</v>
      </c>
      <c r="P38" s="17" t="s">
        <v>383</v>
      </c>
      <c r="Q38" s="17">
        <v>0</v>
      </c>
      <c r="R38" s="17">
        <v>0</v>
      </c>
      <c r="S38" s="17">
        <v>0</v>
      </c>
      <c r="T38" s="17" t="s">
        <v>384</v>
      </c>
      <c r="U38" s="17" t="s">
        <v>385</v>
      </c>
      <c r="V38" s="17">
        <v>0</v>
      </c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</row>
    <row r="39" spans="1:42" ht="13.2">
      <c r="A39" s="7" t="s">
        <v>386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8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</row>
    <row r="40" spans="1:42" ht="13.2">
      <c r="A40" s="9" t="s">
        <v>387</v>
      </c>
      <c r="B40" s="19"/>
      <c r="C40" s="19"/>
      <c r="D40" s="17"/>
      <c r="E40" s="19"/>
      <c r="F40" s="19"/>
      <c r="G40" s="19"/>
      <c r="H40" s="19"/>
      <c r="I40" s="17"/>
      <c r="J40" s="19"/>
      <c r="K40" s="19"/>
      <c r="L40" s="19"/>
      <c r="M40" s="8"/>
      <c r="N40" s="17"/>
      <c r="O40" s="19"/>
      <c r="P40" s="19"/>
      <c r="Q40" s="19"/>
      <c r="R40" s="17"/>
      <c r="S40" s="17"/>
      <c r="T40" s="17"/>
      <c r="U40" s="17"/>
      <c r="V40" s="17"/>
      <c r="W40" s="17" t="s">
        <v>388</v>
      </c>
      <c r="X40" s="17"/>
      <c r="Y40" s="17" t="s">
        <v>389</v>
      </c>
      <c r="Z40" s="17" t="s">
        <v>390</v>
      </c>
      <c r="AA40" s="17" t="s">
        <v>391</v>
      </c>
      <c r="AB40" s="17"/>
      <c r="AC40" s="17" t="s">
        <v>392</v>
      </c>
      <c r="AD40" s="17" t="s">
        <v>393</v>
      </c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</row>
    <row r="41" spans="1:42" ht="13.2">
      <c r="A41" s="9" t="s">
        <v>394</v>
      </c>
      <c r="B41" s="19"/>
      <c r="C41" s="19"/>
      <c r="D41" s="17"/>
      <c r="E41" s="19"/>
      <c r="F41" s="19"/>
      <c r="G41" s="19"/>
      <c r="H41" s="19"/>
      <c r="I41" s="17"/>
      <c r="J41" s="19"/>
      <c r="K41" s="19"/>
      <c r="L41" s="19"/>
      <c r="M41" s="8"/>
      <c r="N41" s="17"/>
      <c r="O41" s="19"/>
      <c r="P41" s="19"/>
      <c r="Q41" s="19"/>
      <c r="R41" s="17"/>
      <c r="S41" s="17"/>
      <c r="T41" s="17"/>
      <c r="U41" s="17"/>
      <c r="V41" s="17"/>
      <c r="W41" s="17"/>
      <c r="X41" s="17"/>
      <c r="Y41" s="17" t="s">
        <v>395</v>
      </c>
      <c r="Z41" s="17" t="s">
        <v>396</v>
      </c>
      <c r="AA41" s="17"/>
      <c r="AB41" s="17"/>
      <c r="AC41" s="17" t="s">
        <v>397</v>
      </c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</row>
    <row r="42" spans="1:42" ht="13.2">
      <c r="A42" s="17" t="s">
        <v>398</v>
      </c>
      <c r="B42" s="19"/>
      <c r="C42" s="19"/>
      <c r="D42" s="17"/>
      <c r="E42" s="19"/>
      <c r="F42" s="19"/>
      <c r="G42" s="19"/>
      <c r="H42" s="19"/>
      <c r="I42" s="17"/>
      <c r="J42" s="19"/>
      <c r="K42" s="19"/>
      <c r="L42" s="19"/>
      <c r="M42" s="8"/>
      <c r="N42" s="17"/>
      <c r="O42" s="19"/>
      <c r="P42" s="19"/>
      <c r="Q42" s="19"/>
      <c r="R42" s="17"/>
      <c r="S42" s="17"/>
      <c r="T42" s="17"/>
      <c r="U42" s="17"/>
      <c r="V42" s="17"/>
      <c r="W42" s="17">
        <v>0</v>
      </c>
      <c r="X42" s="17"/>
      <c r="Y42" s="17" t="s">
        <v>399</v>
      </c>
      <c r="Z42" s="17" t="s">
        <v>400</v>
      </c>
      <c r="AA42" s="17">
        <v>0</v>
      </c>
      <c r="AB42" s="17"/>
      <c r="AC42" s="17" t="s">
        <v>401</v>
      </c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</row>
    <row r="43" spans="1:42" ht="13.2">
      <c r="A43" s="7" t="s">
        <v>402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8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</row>
    <row r="44" spans="1:42" ht="26.4">
      <c r="A44" s="9" t="s">
        <v>403</v>
      </c>
      <c r="B44" s="11" t="s">
        <v>404</v>
      </c>
      <c r="C44" s="11" t="s">
        <v>405</v>
      </c>
      <c r="D44" s="11" t="s">
        <v>406</v>
      </c>
      <c r="E44" s="11" t="s">
        <v>407</v>
      </c>
      <c r="F44" s="11" t="s">
        <v>408</v>
      </c>
      <c r="G44" s="17" t="s">
        <v>409</v>
      </c>
      <c r="H44" s="17">
        <v>28</v>
      </c>
      <c r="I44" s="17">
        <v>14</v>
      </c>
      <c r="J44" s="17">
        <v>14</v>
      </c>
      <c r="K44" s="17" t="s">
        <v>410</v>
      </c>
      <c r="L44" s="17" t="s">
        <v>411</v>
      </c>
      <c r="M44" s="17">
        <v>18</v>
      </c>
      <c r="N44" s="17">
        <v>11</v>
      </c>
      <c r="O44" s="17"/>
      <c r="P44" s="17" t="s">
        <v>412</v>
      </c>
      <c r="Q44" s="17" t="s">
        <v>413</v>
      </c>
      <c r="R44" s="17" t="s">
        <v>414</v>
      </c>
      <c r="S44" s="17"/>
      <c r="T44" s="17">
        <v>37</v>
      </c>
      <c r="U44" s="17">
        <v>9</v>
      </c>
      <c r="V44" s="17">
        <v>24</v>
      </c>
      <c r="W44" s="17">
        <v>12</v>
      </c>
      <c r="X44" s="17"/>
      <c r="Y44" s="17" t="s">
        <v>415</v>
      </c>
      <c r="Z44" s="17">
        <v>25</v>
      </c>
      <c r="AA44" s="17">
        <v>14</v>
      </c>
      <c r="AB44" s="17"/>
      <c r="AC44" s="17" t="s">
        <v>416</v>
      </c>
      <c r="AD44" s="17" t="s">
        <v>417</v>
      </c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</row>
    <row r="45" spans="1:42" ht="13.2">
      <c r="A45" s="9" t="s">
        <v>418</v>
      </c>
      <c r="B45" s="10"/>
      <c r="C45" s="10"/>
      <c r="D45" s="11" t="s">
        <v>419</v>
      </c>
      <c r="E45" s="11" t="s">
        <v>420</v>
      </c>
      <c r="F45" s="11" t="s">
        <v>421</v>
      </c>
      <c r="G45" s="21"/>
      <c r="H45" s="21"/>
      <c r="I45" s="17">
        <v>1</v>
      </c>
      <c r="J45" s="17">
        <v>1</v>
      </c>
      <c r="K45" s="21"/>
      <c r="L45" s="21"/>
      <c r="M45" s="17">
        <v>0</v>
      </c>
      <c r="N45" s="17">
        <v>3</v>
      </c>
      <c r="O45" s="17"/>
      <c r="P45" s="17"/>
      <c r="Q45" s="17" t="s">
        <v>422</v>
      </c>
      <c r="R45" s="17"/>
      <c r="S45" s="17"/>
      <c r="T45" s="17"/>
      <c r="U45" s="17">
        <v>1</v>
      </c>
      <c r="V45" s="17"/>
      <c r="W45" s="17">
        <v>2</v>
      </c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</row>
    <row r="46" spans="1:42" ht="26.4">
      <c r="A46" s="17" t="s">
        <v>423</v>
      </c>
      <c r="B46" s="18" t="s">
        <v>424</v>
      </c>
      <c r="C46" s="18" t="s">
        <v>425</v>
      </c>
      <c r="D46" s="18" t="s">
        <v>426</v>
      </c>
      <c r="E46" s="18" t="s">
        <v>427</v>
      </c>
      <c r="F46" s="18" t="s">
        <v>428</v>
      </c>
      <c r="G46" s="17">
        <v>28</v>
      </c>
      <c r="H46" s="21"/>
      <c r="I46" s="17">
        <v>1</v>
      </c>
      <c r="J46" s="17">
        <v>1</v>
      </c>
      <c r="K46" s="17"/>
      <c r="L46" s="17"/>
      <c r="M46" s="17">
        <v>11</v>
      </c>
      <c r="N46" s="17">
        <v>0</v>
      </c>
      <c r="O46" s="17"/>
      <c r="P46" s="17" t="s">
        <v>429</v>
      </c>
      <c r="Q46" s="17" t="s">
        <v>430</v>
      </c>
      <c r="R46" s="17">
        <v>0</v>
      </c>
      <c r="S46" s="17"/>
      <c r="T46" s="17">
        <v>33</v>
      </c>
      <c r="U46" s="17">
        <v>0</v>
      </c>
      <c r="V46" s="17">
        <v>12</v>
      </c>
      <c r="W46" s="17">
        <v>0</v>
      </c>
      <c r="X46" s="17"/>
      <c r="Y46" s="17">
        <v>9</v>
      </c>
      <c r="Z46" s="17">
        <v>14</v>
      </c>
      <c r="AA46" s="17">
        <v>9</v>
      </c>
      <c r="AB46" s="17"/>
      <c r="AC46" s="17" t="s">
        <v>431</v>
      </c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</row>
    <row r="47" spans="1:42" ht="13.2">
      <c r="A47" s="7" t="s">
        <v>432</v>
      </c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8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</row>
    <row r="48" spans="1:42" ht="13.2">
      <c r="A48" s="9" t="s">
        <v>433</v>
      </c>
      <c r="B48" s="18"/>
      <c r="C48" s="18"/>
      <c r="D48" s="18"/>
      <c r="E48" s="18"/>
      <c r="F48" s="18"/>
      <c r="G48" s="17"/>
      <c r="H48" s="21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 t="s">
        <v>434</v>
      </c>
      <c r="AD48" s="17" t="s">
        <v>435</v>
      </c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</row>
    <row r="49" spans="1:42" ht="13.2">
      <c r="A49" s="9" t="s">
        <v>436</v>
      </c>
      <c r="B49" s="18"/>
      <c r="C49" s="18"/>
      <c r="D49" s="18"/>
      <c r="E49" s="18"/>
      <c r="F49" s="18"/>
      <c r="G49" s="17"/>
      <c r="H49" s="21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 t="s">
        <v>437</v>
      </c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</row>
    <row r="50" spans="1:42" ht="13.2">
      <c r="A50" s="17" t="s">
        <v>438</v>
      </c>
      <c r="B50" s="18"/>
      <c r="C50" s="18"/>
      <c r="D50" s="18"/>
      <c r="E50" s="18"/>
      <c r="F50" s="18"/>
      <c r="G50" s="17"/>
      <c r="H50" s="21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 t="s">
        <v>439</v>
      </c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</row>
    <row r="51" spans="1:42" ht="13.2">
      <c r="A51" s="7" t="s">
        <v>440</v>
      </c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8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</row>
    <row r="52" spans="1:42" ht="13.2">
      <c r="A52" s="9" t="s">
        <v>441</v>
      </c>
      <c r="B52" s="10">
        <f>30+11</f>
        <v>41</v>
      </c>
      <c r="C52" s="11" t="s">
        <v>442</v>
      </c>
      <c r="D52" s="10">
        <f>14+35</f>
        <v>49</v>
      </c>
      <c r="E52" s="11" t="s">
        <v>443</v>
      </c>
      <c r="F52" s="10">
        <f>16+32</f>
        <v>48</v>
      </c>
      <c r="G52" s="17">
        <v>10</v>
      </c>
      <c r="H52" s="21"/>
      <c r="I52" s="17">
        <v>34</v>
      </c>
      <c r="J52" s="17">
        <v>34</v>
      </c>
      <c r="K52" s="17"/>
      <c r="L52" s="17">
        <v>23</v>
      </c>
      <c r="M52" s="17">
        <v>24</v>
      </c>
      <c r="N52" s="17">
        <v>24</v>
      </c>
      <c r="O52" s="17">
        <v>24</v>
      </c>
      <c r="P52" s="17">
        <f>24+6</f>
        <v>30</v>
      </c>
      <c r="Q52" s="17">
        <v>23</v>
      </c>
      <c r="R52" s="17">
        <v>19</v>
      </c>
      <c r="S52" s="17">
        <v>35</v>
      </c>
      <c r="T52" s="17">
        <v>20</v>
      </c>
      <c r="U52" s="17">
        <v>8</v>
      </c>
      <c r="V52" s="17">
        <v>41</v>
      </c>
      <c r="W52" s="17">
        <v>33</v>
      </c>
      <c r="X52" s="17"/>
      <c r="Y52" s="17">
        <v>20</v>
      </c>
      <c r="Z52" s="17">
        <v>35</v>
      </c>
      <c r="AA52" s="17">
        <v>35</v>
      </c>
      <c r="AB52" s="17"/>
      <c r="AC52" s="17">
        <v>35</v>
      </c>
      <c r="AD52" s="17">
        <v>35</v>
      </c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</row>
    <row r="53" spans="1:42" ht="13.2">
      <c r="A53" s="9" t="s">
        <v>444</v>
      </c>
      <c r="B53" s="11" t="s">
        <v>445</v>
      </c>
      <c r="C53" s="11" t="s">
        <v>446</v>
      </c>
      <c r="D53" s="11" t="s">
        <v>447</v>
      </c>
      <c r="E53" s="11" t="s">
        <v>448</v>
      </c>
      <c r="F53" s="10"/>
      <c r="G53" s="21"/>
      <c r="H53" s="17">
        <v>1</v>
      </c>
      <c r="I53" s="21"/>
      <c r="J53" s="21"/>
      <c r="K53" s="21"/>
      <c r="L53" s="21"/>
      <c r="M53" s="17">
        <v>3</v>
      </c>
      <c r="N53" s="17">
        <v>1</v>
      </c>
      <c r="O53" s="17"/>
      <c r="P53" s="17">
        <v>1</v>
      </c>
      <c r="Q53" s="17"/>
      <c r="R53" s="17">
        <v>1</v>
      </c>
      <c r="S53" s="17">
        <v>1</v>
      </c>
      <c r="T53" s="17">
        <v>1</v>
      </c>
      <c r="U53" s="17">
        <v>1</v>
      </c>
      <c r="V53" s="17">
        <v>1</v>
      </c>
      <c r="W53" s="17"/>
      <c r="X53" s="17"/>
      <c r="Y53" s="17"/>
      <c r="Z53" s="17">
        <v>1</v>
      </c>
      <c r="AA53" s="17"/>
      <c r="AB53" s="17"/>
      <c r="AC53" s="17">
        <v>3</v>
      </c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</row>
    <row r="54" spans="1:42" ht="13.2">
      <c r="A54" s="17" t="s">
        <v>449</v>
      </c>
      <c r="B54" s="18" t="s">
        <v>450</v>
      </c>
      <c r="C54" s="18" t="s">
        <v>451</v>
      </c>
      <c r="D54" s="18" t="s">
        <v>452</v>
      </c>
      <c r="E54" s="18" t="s">
        <v>453</v>
      </c>
      <c r="F54" s="22"/>
      <c r="G54" s="17">
        <v>5</v>
      </c>
      <c r="H54" s="21"/>
      <c r="I54" s="21"/>
      <c r="J54" s="21"/>
      <c r="K54" s="17"/>
      <c r="L54" s="17">
        <v>12</v>
      </c>
      <c r="M54" s="17">
        <v>16</v>
      </c>
      <c r="N54" s="17">
        <v>14</v>
      </c>
      <c r="O54" s="17">
        <v>12</v>
      </c>
      <c r="P54" s="17">
        <v>23</v>
      </c>
      <c r="Q54" s="17">
        <v>19</v>
      </c>
      <c r="R54" s="17">
        <v>0</v>
      </c>
      <c r="S54" s="17">
        <v>22</v>
      </c>
      <c r="T54" s="17">
        <v>10</v>
      </c>
      <c r="U54" s="17">
        <v>5</v>
      </c>
      <c r="V54" s="17">
        <v>33</v>
      </c>
      <c r="W54" s="17">
        <v>23</v>
      </c>
      <c r="X54" s="17"/>
      <c r="Y54" s="17">
        <v>0</v>
      </c>
      <c r="Z54" s="17">
        <v>26</v>
      </c>
      <c r="AA54" s="17">
        <v>21</v>
      </c>
      <c r="AB54" s="17"/>
      <c r="AC54" s="17">
        <v>19</v>
      </c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</row>
    <row r="55" spans="1:42" ht="13.2">
      <c r="A55" s="7" t="s">
        <v>454</v>
      </c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8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</row>
    <row r="56" spans="1:42" ht="13.2">
      <c r="A56" s="9" t="s">
        <v>455</v>
      </c>
      <c r="B56" s="10">
        <f>2+12+12</f>
        <v>26</v>
      </c>
      <c r="C56" s="11" t="s">
        <v>456</v>
      </c>
      <c r="D56" s="10">
        <f>12+6</f>
        <v>18</v>
      </c>
      <c r="E56" s="10">
        <f>10+12</f>
        <v>22</v>
      </c>
      <c r="F56" s="11" t="s">
        <v>457</v>
      </c>
      <c r="G56" s="17">
        <v>14</v>
      </c>
      <c r="H56" s="21"/>
      <c r="I56" s="17">
        <v>11</v>
      </c>
      <c r="J56" s="17">
        <v>11</v>
      </c>
      <c r="K56" s="17"/>
      <c r="L56" s="17">
        <v>26</v>
      </c>
      <c r="M56" s="17">
        <v>20</v>
      </c>
      <c r="N56" s="17">
        <v>18</v>
      </c>
      <c r="O56" s="17">
        <v>12</v>
      </c>
      <c r="P56" s="17">
        <f>12+4</f>
        <v>16</v>
      </c>
      <c r="Q56" s="17">
        <v>13</v>
      </c>
      <c r="R56" s="17">
        <v>12</v>
      </c>
      <c r="S56" s="17">
        <v>19</v>
      </c>
      <c r="T56" s="17">
        <v>12</v>
      </c>
      <c r="U56" s="17">
        <v>11</v>
      </c>
      <c r="V56" s="17">
        <v>12</v>
      </c>
      <c r="W56" s="17">
        <v>12</v>
      </c>
      <c r="X56" s="17"/>
      <c r="Y56" s="17">
        <v>14</v>
      </c>
      <c r="Z56" s="17">
        <v>31</v>
      </c>
      <c r="AA56" s="17">
        <v>32</v>
      </c>
      <c r="AB56" s="17"/>
      <c r="AC56" s="17">
        <v>12</v>
      </c>
      <c r="AD56" s="17">
        <v>12</v>
      </c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</row>
    <row r="57" spans="1:42" ht="13.2">
      <c r="A57" s="9" t="s">
        <v>458</v>
      </c>
      <c r="B57" s="10"/>
      <c r="C57" s="11" t="s">
        <v>459</v>
      </c>
      <c r="D57" s="11" t="s">
        <v>460</v>
      </c>
      <c r="E57" s="11" t="s">
        <v>461</v>
      </c>
      <c r="F57" s="10"/>
      <c r="G57" s="21"/>
      <c r="H57" s="17">
        <v>1</v>
      </c>
      <c r="I57" s="17">
        <v>0</v>
      </c>
      <c r="J57" s="17">
        <v>0</v>
      </c>
      <c r="K57" s="21"/>
      <c r="L57" s="17">
        <v>1</v>
      </c>
      <c r="M57" s="17">
        <v>0</v>
      </c>
      <c r="N57" s="17">
        <v>1</v>
      </c>
      <c r="O57" s="17">
        <v>1</v>
      </c>
      <c r="P57" s="17">
        <v>1</v>
      </c>
      <c r="Q57" s="17">
        <v>1</v>
      </c>
      <c r="R57" s="17"/>
      <c r="S57" s="17"/>
      <c r="T57" s="17">
        <v>2</v>
      </c>
      <c r="U57" s="17">
        <v>2</v>
      </c>
      <c r="V57" s="17">
        <v>1</v>
      </c>
      <c r="W57" s="17">
        <v>1</v>
      </c>
      <c r="X57" s="17"/>
      <c r="Y57" s="17">
        <v>1</v>
      </c>
      <c r="Z57" s="17">
        <v>1</v>
      </c>
      <c r="AA57" s="17">
        <v>1</v>
      </c>
      <c r="AB57" s="17"/>
      <c r="AC57" s="17">
        <v>2</v>
      </c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</row>
    <row r="58" spans="1:42" ht="13.2">
      <c r="A58" s="17" t="s">
        <v>462</v>
      </c>
      <c r="B58" s="22">
        <f>8+12</f>
        <v>20</v>
      </c>
      <c r="C58" s="18" t="s">
        <v>463</v>
      </c>
      <c r="D58" s="18" t="s">
        <v>464</v>
      </c>
      <c r="E58" s="18" t="s">
        <v>465</v>
      </c>
      <c r="F58" s="22"/>
      <c r="G58" s="17">
        <v>8</v>
      </c>
      <c r="H58" s="21"/>
      <c r="I58" s="17">
        <v>7</v>
      </c>
      <c r="J58" s="17">
        <v>7</v>
      </c>
      <c r="K58" s="17"/>
      <c r="L58" s="17">
        <v>20</v>
      </c>
      <c r="M58" s="17">
        <v>18</v>
      </c>
      <c r="N58" s="17">
        <v>11</v>
      </c>
      <c r="O58" s="17">
        <v>10</v>
      </c>
      <c r="P58" s="17">
        <v>13</v>
      </c>
      <c r="Q58" s="17">
        <v>11</v>
      </c>
      <c r="R58" s="17">
        <v>2</v>
      </c>
      <c r="S58" s="17">
        <v>10</v>
      </c>
      <c r="T58" s="17">
        <v>4</v>
      </c>
      <c r="U58" s="17">
        <v>8</v>
      </c>
      <c r="V58" s="17">
        <v>7</v>
      </c>
      <c r="W58" s="17"/>
      <c r="X58" s="17"/>
      <c r="Y58" s="17">
        <v>2</v>
      </c>
      <c r="Z58" s="17">
        <v>30</v>
      </c>
      <c r="AA58" s="17">
        <v>28</v>
      </c>
      <c r="AB58" s="17"/>
      <c r="AC58" s="17">
        <v>10</v>
      </c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</row>
    <row r="59" spans="1:42" ht="13.2">
      <c r="A59" s="7" t="s">
        <v>466</v>
      </c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8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</row>
    <row r="60" spans="1:42" ht="13.2">
      <c r="A60" s="9" t="s">
        <v>467</v>
      </c>
      <c r="B60" s="10">
        <f>10+12</f>
        <v>22</v>
      </c>
      <c r="C60" s="10">
        <f>2+32</f>
        <v>34</v>
      </c>
      <c r="D60" s="11" t="s">
        <v>468</v>
      </c>
      <c r="E60" s="10">
        <f>14+12</f>
        <v>26</v>
      </c>
      <c r="F60" s="11" t="s">
        <v>469</v>
      </c>
      <c r="G60" s="17">
        <v>16</v>
      </c>
      <c r="H60" s="21"/>
      <c r="I60" s="17">
        <v>11</v>
      </c>
      <c r="J60" s="17">
        <v>11</v>
      </c>
      <c r="K60" s="17"/>
      <c r="L60" s="17">
        <v>26</v>
      </c>
      <c r="M60" s="17">
        <v>24</v>
      </c>
      <c r="N60" s="17">
        <v>15</v>
      </c>
      <c r="O60" s="17">
        <v>12</v>
      </c>
      <c r="P60" s="17">
        <f>12+4</f>
        <v>16</v>
      </c>
      <c r="Q60" s="17">
        <v>11</v>
      </c>
      <c r="R60" s="17">
        <v>12</v>
      </c>
      <c r="S60" s="17">
        <v>14</v>
      </c>
      <c r="T60" s="17">
        <v>12</v>
      </c>
      <c r="U60" s="17">
        <v>12</v>
      </c>
      <c r="V60" s="17">
        <v>12</v>
      </c>
      <c r="W60" s="17"/>
      <c r="X60" s="17"/>
      <c r="Y60" s="17">
        <v>14</v>
      </c>
      <c r="Z60" s="17">
        <v>35</v>
      </c>
      <c r="AA60" s="17">
        <v>32</v>
      </c>
      <c r="AB60" s="17"/>
      <c r="AC60" s="17">
        <v>28</v>
      </c>
      <c r="AD60" s="17">
        <v>24</v>
      </c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</row>
    <row r="61" spans="1:42" ht="13.2">
      <c r="A61" s="9" t="s">
        <v>470</v>
      </c>
      <c r="B61" s="11" t="s">
        <v>471</v>
      </c>
      <c r="C61" s="11" t="s">
        <v>472</v>
      </c>
      <c r="D61" s="11" t="s">
        <v>473</v>
      </c>
      <c r="E61" s="11" t="s">
        <v>474</v>
      </c>
      <c r="F61" s="10"/>
      <c r="G61" s="21"/>
      <c r="H61" s="17">
        <v>1</v>
      </c>
      <c r="I61" s="17">
        <v>0</v>
      </c>
      <c r="J61" s="17">
        <v>0</v>
      </c>
      <c r="K61" s="21"/>
      <c r="L61" s="21"/>
      <c r="M61" s="17">
        <v>0</v>
      </c>
      <c r="N61" s="17">
        <v>0</v>
      </c>
      <c r="O61" s="17"/>
      <c r="P61" s="17"/>
      <c r="Q61" s="17">
        <v>1</v>
      </c>
      <c r="R61" s="17"/>
      <c r="S61" s="17"/>
      <c r="T61" s="17"/>
      <c r="U61" s="17"/>
      <c r="V61" s="17"/>
      <c r="W61" s="17"/>
      <c r="X61" s="17"/>
      <c r="Y61" s="17"/>
      <c r="Z61" s="17">
        <v>1</v>
      </c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</row>
    <row r="62" spans="1:42" ht="13.2">
      <c r="A62" s="17" t="s">
        <v>475</v>
      </c>
      <c r="B62" s="22">
        <f>2+12</f>
        <v>14</v>
      </c>
      <c r="C62" s="18" t="s">
        <v>476</v>
      </c>
      <c r="D62" s="18" t="s">
        <v>477</v>
      </c>
      <c r="E62" s="18" t="s">
        <v>478</v>
      </c>
      <c r="F62" s="22"/>
      <c r="G62" s="17">
        <v>8</v>
      </c>
      <c r="H62" s="21"/>
      <c r="I62" s="17">
        <v>3</v>
      </c>
      <c r="J62" s="17">
        <v>3</v>
      </c>
      <c r="K62" s="17"/>
      <c r="L62" s="17">
        <v>24</v>
      </c>
      <c r="M62" s="17">
        <v>15</v>
      </c>
      <c r="N62" s="17">
        <v>9</v>
      </c>
      <c r="O62" s="17">
        <v>8</v>
      </c>
      <c r="P62" s="17">
        <v>11</v>
      </c>
      <c r="Q62" s="17">
        <v>2</v>
      </c>
      <c r="R62" s="17">
        <v>6</v>
      </c>
      <c r="S62" s="17">
        <v>11</v>
      </c>
      <c r="T62" s="17">
        <v>11</v>
      </c>
      <c r="U62" s="17">
        <v>9</v>
      </c>
      <c r="V62" s="17">
        <v>5</v>
      </c>
      <c r="W62" s="17"/>
      <c r="X62" s="17"/>
      <c r="Y62" s="17">
        <v>2</v>
      </c>
      <c r="Z62" s="17">
        <v>26</v>
      </c>
      <c r="AA62" s="17">
        <v>28</v>
      </c>
      <c r="AB62" s="17"/>
      <c r="AC62" s="17">
        <v>24</v>
      </c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</row>
    <row r="63" spans="1:42" ht="13.2">
      <c r="A63" s="7" t="s">
        <v>479</v>
      </c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8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</row>
    <row r="64" spans="1:42" ht="13.2">
      <c r="A64" s="9" t="s">
        <v>480</v>
      </c>
      <c r="B64" s="11" t="s">
        <v>481</v>
      </c>
      <c r="C64" s="11" t="s">
        <v>482</v>
      </c>
      <c r="D64" s="11" t="s">
        <v>483</v>
      </c>
      <c r="E64" s="11" t="s">
        <v>484</v>
      </c>
      <c r="F64" s="11" t="s">
        <v>485</v>
      </c>
      <c r="G64" s="21"/>
      <c r="H64" s="21"/>
      <c r="I64" s="17">
        <v>0</v>
      </c>
      <c r="J64" s="17">
        <v>0</v>
      </c>
      <c r="K64" s="17"/>
      <c r="L64" s="17"/>
      <c r="M64" s="17"/>
      <c r="N64" s="17">
        <v>0</v>
      </c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</row>
    <row r="65" spans="1:42" ht="13.2">
      <c r="A65" s="9" t="s">
        <v>486</v>
      </c>
      <c r="B65" s="11" t="s">
        <v>487</v>
      </c>
      <c r="C65" s="11" t="s">
        <v>488</v>
      </c>
      <c r="D65" s="11" t="s">
        <v>489</v>
      </c>
      <c r="E65" s="11" t="s">
        <v>490</v>
      </c>
      <c r="F65" s="10"/>
      <c r="G65" s="21"/>
      <c r="H65" s="21"/>
      <c r="I65" s="17">
        <v>0</v>
      </c>
      <c r="J65" s="17">
        <v>0</v>
      </c>
      <c r="K65" s="21"/>
      <c r="L65" s="21"/>
      <c r="M65" s="25"/>
      <c r="N65" s="17">
        <v>0</v>
      </c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</row>
    <row r="66" spans="1:42" ht="13.2">
      <c r="A66" s="17" t="s">
        <v>491</v>
      </c>
      <c r="B66" s="18" t="s">
        <v>492</v>
      </c>
      <c r="C66" s="18" t="s">
        <v>493</v>
      </c>
      <c r="D66" s="18" t="s">
        <v>494</v>
      </c>
      <c r="E66" s="18" t="s">
        <v>495</v>
      </c>
      <c r="F66" s="22"/>
      <c r="G66" s="21"/>
      <c r="H66" s="21"/>
      <c r="I66" s="17">
        <v>0</v>
      </c>
      <c r="J66" s="17">
        <v>0</v>
      </c>
      <c r="K66" s="17"/>
      <c r="L66" s="17"/>
      <c r="M66" s="17"/>
      <c r="N66" s="17">
        <v>0</v>
      </c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</row>
    <row r="67" spans="1:42" ht="13.2">
      <c r="A67" s="7" t="s">
        <v>496</v>
      </c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8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</row>
    <row r="68" spans="1:42" ht="26.4">
      <c r="A68" s="9" t="s">
        <v>497</v>
      </c>
      <c r="B68" s="11" t="s">
        <v>498</v>
      </c>
      <c r="C68" s="11" t="s">
        <v>499</v>
      </c>
      <c r="D68" s="11" t="s">
        <v>500</v>
      </c>
      <c r="E68" s="11" t="s">
        <v>501</v>
      </c>
      <c r="F68" s="11" t="s">
        <v>502</v>
      </c>
      <c r="G68" s="17" t="s">
        <v>503</v>
      </c>
      <c r="H68" s="21"/>
      <c r="I68" s="17" t="s">
        <v>504</v>
      </c>
      <c r="J68" s="17" t="s">
        <v>505</v>
      </c>
      <c r="K68" s="17" t="s">
        <v>506</v>
      </c>
      <c r="L68" s="17" t="s">
        <v>507</v>
      </c>
      <c r="M68" s="17" t="s">
        <v>508</v>
      </c>
      <c r="N68" s="17" t="s">
        <v>509</v>
      </c>
      <c r="O68" s="17" t="s">
        <v>510</v>
      </c>
      <c r="P68" s="17" t="s">
        <v>511</v>
      </c>
      <c r="Q68" s="17" t="s">
        <v>512</v>
      </c>
      <c r="R68" s="17" t="s">
        <v>513</v>
      </c>
      <c r="S68" s="17" t="s">
        <v>514</v>
      </c>
      <c r="T68" s="17" t="s">
        <v>515</v>
      </c>
      <c r="U68" s="17" t="s">
        <v>516</v>
      </c>
      <c r="V68" s="17" t="s">
        <v>517</v>
      </c>
      <c r="W68" s="17" t="s">
        <v>518</v>
      </c>
      <c r="X68" s="17"/>
      <c r="Y68" s="17" t="s">
        <v>519</v>
      </c>
      <c r="Z68" s="17" t="s">
        <v>520</v>
      </c>
      <c r="AA68" s="17" t="s">
        <v>521</v>
      </c>
      <c r="AB68" s="17"/>
      <c r="AC68" s="17" t="s">
        <v>522</v>
      </c>
      <c r="AD68" s="17" t="s">
        <v>523</v>
      </c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</row>
    <row r="69" spans="1:42" ht="13.2">
      <c r="A69" s="9" t="s">
        <v>524</v>
      </c>
      <c r="B69" s="11" t="s">
        <v>525</v>
      </c>
      <c r="C69" s="11" t="s">
        <v>526</v>
      </c>
      <c r="D69" s="11" t="s">
        <v>527</v>
      </c>
      <c r="E69" s="11" t="s">
        <v>528</v>
      </c>
      <c r="F69" s="10"/>
      <c r="G69" s="21"/>
      <c r="H69" s="21"/>
      <c r="I69" s="17">
        <v>8</v>
      </c>
      <c r="J69" s="17">
        <v>8</v>
      </c>
      <c r="K69" s="21"/>
      <c r="L69" s="21"/>
      <c r="M69" s="17">
        <v>0</v>
      </c>
      <c r="N69" s="17">
        <v>0</v>
      </c>
      <c r="O69" s="17">
        <v>0</v>
      </c>
      <c r="P69" s="17">
        <v>0</v>
      </c>
      <c r="Q69" s="17">
        <v>0</v>
      </c>
      <c r="R69" s="17"/>
      <c r="S69" s="17"/>
      <c r="T69" s="17"/>
      <c r="U69" s="17"/>
      <c r="V69" s="17"/>
      <c r="W69" s="17"/>
      <c r="X69" s="17"/>
      <c r="Y69" s="17" t="s">
        <v>529</v>
      </c>
      <c r="Z69" s="17" t="s">
        <v>530</v>
      </c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</row>
    <row r="70" spans="1:42" ht="13.2">
      <c r="A70" s="17" t="s">
        <v>531</v>
      </c>
      <c r="B70" s="18" t="s">
        <v>532</v>
      </c>
      <c r="C70" s="18" t="s">
        <v>533</v>
      </c>
      <c r="D70" s="18" t="s">
        <v>534</v>
      </c>
      <c r="E70" s="18" t="s">
        <v>535</v>
      </c>
      <c r="F70" s="22"/>
      <c r="G70" s="21"/>
      <c r="H70" s="21"/>
      <c r="I70" s="17" t="s">
        <v>536</v>
      </c>
      <c r="J70" s="17" t="s">
        <v>537</v>
      </c>
      <c r="K70" s="17"/>
      <c r="L70" s="17" t="s">
        <v>538</v>
      </c>
      <c r="M70" s="17" t="s">
        <v>539</v>
      </c>
      <c r="N70" s="17" t="s">
        <v>540</v>
      </c>
      <c r="O70" s="17" t="s">
        <v>541</v>
      </c>
      <c r="P70" s="17" t="s">
        <v>542</v>
      </c>
      <c r="Q70" s="17" t="s">
        <v>543</v>
      </c>
      <c r="R70" s="17" t="s">
        <v>544</v>
      </c>
      <c r="S70" s="17" t="s">
        <v>545</v>
      </c>
      <c r="T70" s="17" t="s">
        <v>546</v>
      </c>
      <c r="U70" s="17" t="s">
        <v>547</v>
      </c>
      <c r="V70" s="17">
        <v>0</v>
      </c>
      <c r="W70" s="17" t="s">
        <v>548</v>
      </c>
      <c r="X70" s="17"/>
      <c r="Y70" s="17" t="s">
        <v>549</v>
      </c>
      <c r="Z70" s="17" t="s">
        <v>550</v>
      </c>
      <c r="AA70" s="17" t="s">
        <v>551</v>
      </c>
      <c r="AB70" s="17"/>
      <c r="AC70" s="17" t="s">
        <v>552</v>
      </c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</row>
    <row r="71" spans="1:42" ht="13.2">
      <c r="A71" s="7" t="s">
        <v>553</v>
      </c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8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</row>
    <row r="72" spans="1:42" ht="13.2">
      <c r="A72" s="9" t="s">
        <v>554</v>
      </c>
      <c r="B72" s="11" t="s">
        <v>555</v>
      </c>
      <c r="C72" s="11" t="s">
        <v>556</v>
      </c>
      <c r="D72" s="11" t="s">
        <v>557</v>
      </c>
      <c r="E72" s="11" t="s">
        <v>558</v>
      </c>
      <c r="F72" s="11" t="s">
        <v>559</v>
      </c>
      <c r="G72" s="17" t="s">
        <v>560</v>
      </c>
      <c r="H72" s="21"/>
      <c r="I72" s="17" t="s">
        <v>561</v>
      </c>
      <c r="J72" s="17" t="s">
        <v>562</v>
      </c>
      <c r="K72" s="17" t="s">
        <v>563</v>
      </c>
      <c r="L72" s="17" t="s">
        <v>564</v>
      </c>
      <c r="M72" s="17" t="s">
        <v>565</v>
      </c>
      <c r="N72" s="17" t="s">
        <v>566</v>
      </c>
      <c r="O72" s="17" t="s">
        <v>567</v>
      </c>
      <c r="P72" s="17" t="s">
        <v>568</v>
      </c>
      <c r="Q72" s="17" t="s">
        <v>569</v>
      </c>
      <c r="R72" s="17" t="s">
        <v>570</v>
      </c>
      <c r="S72" s="17"/>
      <c r="T72" s="17" t="s">
        <v>571</v>
      </c>
      <c r="U72" s="17" t="s">
        <v>572</v>
      </c>
      <c r="V72" s="17" t="s">
        <v>573</v>
      </c>
      <c r="W72" s="17"/>
      <c r="X72" s="17"/>
      <c r="Y72" s="17" t="s">
        <v>574</v>
      </c>
      <c r="Z72" s="17" t="s">
        <v>575</v>
      </c>
      <c r="AA72" s="17" t="s">
        <v>576</v>
      </c>
      <c r="AB72" s="17"/>
      <c r="AC72" s="17" t="s">
        <v>577</v>
      </c>
      <c r="AD72" s="17" t="s">
        <v>578</v>
      </c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</row>
    <row r="73" spans="1:42" ht="13.2">
      <c r="A73" s="9" t="s">
        <v>579</v>
      </c>
      <c r="B73" s="11" t="s">
        <v>580</v>
      </c>
      <c r="C73" s="11" t="s">
        <v>581</v>
      </c>
      <c r="D73" s="11" t="s">
        <v>582</v>
      </c>
      <c r="E73" s="11" t="s">
        <v>583</v>
      </c>
      <c r="F73" s="10"/>
      <c r="G73" s="21"/>
      <c r="H73" s="21"/>
      <c r="I73" s="21"/>
      <c r="J73" s="21"/>
      <c r="K73" s="21"/>
      <c r="L73" s="21"/>
      <c r="M73" s="17">
        <v>0</v>
      </c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</row>
    <row r="74" spans="1:42" ht="13.2">
      <c r="A74" s="17" t="s">
        <v>584</v>
      </c>
      <c r="B74" s="18" t="s">
        <v>585</v>
      </c>
      <c r="C74" s="18" t="s">
        <v>586</v>
      </c>
      <c r="D74" s="18" t="s">
        <v>587</v>
      </c>
      <c r="E74" s="18" t="s">
        <v>588</v>
      </c>
      <c r="F74" s="22"/>
      <c r="G74" s="17" t="s">
        <v>589</v>
      </c>
      <c r="H74" s="21"/>
      <c r="I74" s="17" t="s">
        <v>590</v>
      </c>
      <c r="J74" s="17" t="s">
        <v>591</v>
      </c>
      <c r="K74" s="17"/>
      <c r="L74" s="17"/>
      <c r="M74" s="17" t="s">
        <v>592</v>
      </c>
      <c r="N74" s="17" t="s">
        <v>593</v>
      </c>
      <c r="O74" s="17" t="s">
        <v>594</v>
      </c>
      <c r="P74" s="17" t="s">
        <v>595</v>
      </c>
      <c r="Q74" s="17" t="s">
        <v>596</v>
      </c>
      <c r="R74" s="17" t="s">
        <v>597</v>
      </c>
      <c r="S74" s="17"/>
      <c r="T74" s="17" t="s">
        <v>598</v>
      </c>
      <c r="U74" s="17" t="s">
        <v>599</v>
      </c>
      <c r="V74" s="17" t="s">
        <v>600</v>
      </c>
      <c r="W74" s="17" t="s">
        <v>601</v>
      </c>
      <c r="X74" s="17"/>
      <c r="Y74" s="17" t="s">
        <v>602</v>
      </c>
      <c r="Z74" s="17" t="s">
        <v>603</v>
      </c>
      <c r="AA74" s="17" t="s">
        <v>604</v>
      </c>
      <c r="AB74" s="17"/>
      <c r="AC74" s="17" t="s">
        <v>605</v>
      </c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</row>
    <row r="75" spans="1:42" ht="13.2">
      <c r="B75" s="22"/>
      <c r="C75" s="22"/>
      <c r="D75" s="22"/>
      <c r="E75" s="22"/>
      <c r="F75" s="22"/>
      <c r="G75" s="21"/>
      <c r="H75" s="21"/>
      <c r="I75" s="21"/>
      <c r="J75" s="21"/>
      <c r="K75" s="21"/>
      <c r="L75" s="21"/>
      <c r="M75" s="25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</row>
    <row r="76" spans="1:42" ht="13.2">
      <c r="B76" s="22"/>
      <c r="C76" s="22"/>
      <c r="D76" s="22"/>
      <c r="E76" s="22"/>
      <c r="F76" s="22"/>
      <c r="G76" s="21"/>
      <c r="H76" s="21"/>
      <c r="I76" s="21"/>
      <c r="J76" s="21"/>
      <c r="K76" s="21"/>
      <c r="L76" s="21"/>
      <c r="M76" s="25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</row>
    <row r="77" spans="1:42" ht="13.2">
      <c r="B77" s="22"/>
      <c r="C77" s="22"/>
      <c r="D77" s="22"/>
      <c r="E77" s="22"/>
      <c r="F77" s="22"/>
      <c r="G77" s="21"/>
      <c r="H77" s="21"/>
      <c r="I77" s="21"/>
      <c r="J77" s="21"/>
      <c r="K77" s="21"/>
      <c r="L77" s="21"/>
      <c r="M77" s="25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</row>
    <row r="78" spans="1:42" ht="13.2">
      <c r="B78" s="22"/>
      <c r="C78" s="22"/>
      <c r="D78" s="22"/>
      <c r="E78" s="22"/>
      <c r="F78" s="22"/>
      <c r="G78" s="21"/>
      <c r="H78" s="21"/>
      <c r="I78" s="21"/>
      <c r="J78" s="21"/>
      <c r="K78" s="21"/>
      <c r="L78" s="21"/>
      <c r="M78" s="25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</row>
    <row r="79" spans="1:42" ht="13.2">
      <c r="B79" s="22"/>
      <c r="C79" s="22"/>
      <c r="D79" s="22"/>
      <c r="E79" s="22"/>
      <c r="F79" s="22"/>
      <c r="G79" s="21"/>
      <c r="H79" s="21"/>
      <c r="I79" s="21"/>
      <c r="J79" s="21"/>
      <c r="K79" s="21"/>
      <c r="L79" s="21"/>
      <c r="M79" s="25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</row>
    <row r="80" spans="1:42" ht="13.2">
      <c r="B80" s="22"/>
      <c r="C80" s="22"/>
      <c r="D80" s="22"/>
      <c r="E80" s="22"/>
      <c r="F80" s="22"/>
      <c r="G80" s="21"/>
      <c r="H80" s="21"/>
      <c r="I80" s="21"/>
      <c r="J80" s="21"/>
      <c r="K80" s="21"/>
      <c r="L80" s="21"/>
      <c r="M80" s="25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</row>
    <row r="81" spans="2:42" ht="13.2">
      <c r="B81" s="22"/>
      <c r="C81" s="22"/>
      <c r="D81" s="22"/>
      <c r="E81" s="22"/>
      <c r="F81" s="22"/>
      <c r="G81" s="21"/>
      <c r="H81" s="21"/>
      <c r="I81" s="21"/>
      <c r="J81" s="21"/>
      <c r="K81" s="21"/>
      <c r="L81" s="21"/>
      <c r="M81" s="25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</row>
    <row r="82" spans="2:42" ht="13.2">
      <c r="B82" s="22"/>
      <c r="C82" s="22"/>
      <c r="D82" s="22"/>
      <c r="E82" s="22"/>
      <c r="F82" s="22"/>
      <c r="G82" s="21"/>
      <c r="H82" s="21"/>
      <c r="I82" s="21"/>
      <c r="J82" s="21"/>
      <c r="K82" s="21"/>
      <c r="L82" s="21"/>
      <c r="M82" s="25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</row>
    <row r="83" spans="2:42" ht="13.2">
      <c r="B83" s="22"/>
      <c r="C83" s="22"/>
      <c r="D83" s="22"/>
      <c r="E83" s="22"/>
      <c r="F83" s="22"/>
      <c r="G83" s="21"/>
      <c r="H83" s="21"/>
      <c r="I83" s="21"/>
      <c r="J83" s="21"/>
      <c r="K83" s="21"/>
      <c r="L83" s="21"/>
      <c r="M83" s="25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</row>
    <row r="84" spans="2:42" ht="13.2">
      <c r="B84" s="22"/>
      <c r="C84" s="22"/>
      <c r="D84" s="22"/>
      <c r="E84" s="22"/>
      <c r="F84" s="22"/>
      <c r="G84" s="21"/>
      <c r="H84" s="21"/>
      <c r="I84" s="21"/>
      <c r="J84" s="21"/>
      <c r="K84" s="21"/>
      <c r="L84" s="21"/>
      <c r="M84" s="25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</row>
    <row r="85" spans="2:42" ht="13.2">
      <c r="B85" s="22"/>
      <c r="C85" s="22"/>
      <c r="D85" s="22"/>
      <c r="E85" s="22"/>
      <c r="F85" s="22"/>
      <c r="G85" s="21"/>
      <c r="H85" s="21"/>
      <c r="I85" s="21"/>
      <c r="J85" s="21"/>
      <c r="K85" s="21"/>
      <c r="L85" s="21"/>
      <c r="M85" s="25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</row>
    <row r="86" spans="2:42" ht="13.2">
      <c r="B86" s="22"/>
      <c r="C86" s="22"/>
      <c r="D86" s="22"/>
      <c r="E86" s="22"/>
      <c r="F86" s="22"/>
      <c r="G86" s="21"/>
      <c r="H86" s="21"/>
      <c r="I86" s="21"/>
      <c r="J86" s="21"/>
      <c r="K86" s="21"/>
      <c r="L86" s="21"/>
      <c r="M86" s="25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</row>
    <row r="87" spans="2:42" ht="13.2">
      <c r="B87" s="22"/>
      <c r="C87" s="22"/>
      <c r="D87" s="22"/>
      <c r="E87" s="22"/>
      <c r="F87" s="22"/>
      <c r="G87" s="21"/>
      <c r="H87" s="21"/>
      <c r="I87" s="21"/>
      <c r="J87" s="21"/>
      <c r="K87" s="21"/>
      <c r="L87" s="21"/>
      <c r="M87" s="25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</row>
    <row r="88" spans="2:42" ht="13.2">
      <c r="B88" s="22"/>
      <c r="C88" s="22"/>
      <c r="D88" s="22"/>
      <c r="E88" s="22"/>
      <c r="F88" s="22"/>
      <c r="G88" s="21"/>
      <c r="H88" s="21"/>
      <c r="I88" s="21"/>
      <c r="J88" s="21"/>
      <c r="K88" s="21"/>
      <c r="L88" s="21"/>
      <c r="M88" s="25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</row>
    <row r="89" spans="2:42" ht="13.2">
      <c r="B89" s="22"/>
      <c r="C89" s="22"/>
      <c r="D89" s="22"/>
      <c r="E89" s="22"/>
      <c r="F89" s="22"/>
      <c r="G89" s="21"/>
      <c r="H89" s="21"/>
      <c r="I89" s="21"/>
      <c r="J89" s="21"/>
      <c r="K89" s="21"/>
      <c r="L89" s="21"/>
      <c r="M89" s="25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</row>
    <row r="90" spans="2:42" ht="13.2">
      <c r="B90" s="22"/>
      <c r="C90" s="22"/>
      <c r="D90" s="22"/>
      <c r="E90" s="22"/>
      <c r="F90" s="22"/>
      <c r="G90" s="21"/>
      <c r="H90" s="21"/>
      <c r="I90" s="21"/>
      <c r="J90" s="21"/>
      <c r="K90" s="21"/>
      <c r="L90" s="21"/>
      <c r="M90" s="25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</row>
    <row r="91" spans="2:42" ht="13.2">
      <c r="B91" s="22"/>
      <c r="C91" s="22"/>
      <c r="D91" s="22"/>
      <c r="E91" s="22"/>
      <c r="F91" s="22"/>
      <c r="M91" s="26"/>
    </row>
    <row r="92" spans="2:42" ht="13.2">
      <c r="B92" s="22"/>
      <c r="C92" s="22"/>
      <c r="D92" s="22"/>
      <c r="E92" s="22"/>
      <c r="F92" s="22"/>
      <c r="M92" s="26"/>
    </row>
    <row r="93" spans="2:42" ht="13.2">
      <c r="B93" s="22"/>
      <c r="C93" s="22"/>
      <c r="D93" s="22"/>
      <c r="E93" s="22"/>
      <c r="F93" s="22"/>
      <c r="M93" s="26"/>
    </row>
    <row r="94" spans="2:42" ht="13.2">
      <c r="B94" s="22"/>
      <c r="C94" s="22"/>
      <c r="D94" s="22"/>
      <c r="E94" s="22"/>
      <c r="F94" s="22"/>
      <c r="M94" s="26"/>
    </row>
    <row r="95" spans="2:42" ht="13.2">
      <c r="B95" s="22"/>
      <c r="C95" s="22"/>
      <c r="D95" s="22"/>
      <c r="E95" s="22"/>
      <c r="F95" s="22"/>
      <c r="M95" s="26"/>
    </row>
    <row r="96" spans="2:42" ht="13.2">
      <c r="M96" s="26"/>
    </row>
    <row r="97" spans="13:13" ht="13.2">
      <c r="M97" s="26"/>
    </row>
    <row r="98" spans="13:13" ht="13.2">
      <c r="M98" s="26"/>
    </row>
    <row r="99" spans="13:13" ht="13.2">
      <c r="M99" s="26"/>
    </row>
    <row r="100" spans="13:13" ht="13.2">
      <c r="M100" s="26"/>
    </row>
    <row r="101" spans="13:13" ht="13.2">
      <c r="M101" s="26"/>
    </row>
    <row r="102" spans="13:13" ht="13.2">
      <c r="M102" s="26"/>
    </row>
    <row r="103" spans="13:13" ht="13.2">
      <c r="M103" s="26"/>
    </row>
    <row r="104" spans="13:13" ht="13.2">
      <c r="M104" s="26"/>
    </row>
    <row r="105" spans="13:13" ht="13.2">
      <c r="M105" s="26"/>
    </row>
    <row r="106" spans="13:13" ht="13.2">
      <c r="M106" s="26"/>
    </row>
    <row r="107" spans="13:13" ht="13.2">
      <c r="M107" s="26"/>
    </row>
    <row r="108" spans="13:13" ht="13.2">
      <c r="M108" s="26"/>
    </row>
    <row r="109" spans="13:13" ht="13.2">
      <c r="M109" s="26"/>
    </row>
    <row r="110" spans="13:13" ht="13.2">
      <c r="M110" s="26"/>
    </row>
    <row r="111" spans="13:13" ht="13.2">
      <c r="M111" s="26"/>
    </row>
    <row r="112" spans="13:13" ht="13.2">
      <c r="M112" s="26"/>
    </row>
    <row r="113" spans="13:13" ht="13.2">
      <c r="M113" s="26"/>
    </row>
    <row r="114" spans="13:13" ht="13.2">
      <c r="M114" s="26"/>
    </row>
    <row r="115" spans="13:13" ht="13.2">
      <c r="M115" s="26"/>
    </row>
    <row r="116" spans="13:13" ht="13.2">
      <c r="M116" s="26"/>
    </row>
    <row r="117" spans="13:13" ht="13.2">
      <c r="M117" s="26"/>
    </row>
    <row r="118" spans="13:13" ht="13.2">
      <c r="M118" s="26"/>
    </row>
    <row r="119" spans="13:13" ht="13.2">
      <c r="M119" s="26"/>
    </row>
    <row r="120" spans="13:13" ht="13.2">
      <c r="M120" s="26"/>
    </row>
    <row r="121" spans="13:13" ht="13.2">
      <c r="M121" s="26"/>
    </row>
    <row r="122" spans="13:13" ht="13.2">
      <c r="M122" s="26"/>
    </row>
    <row r="123" spans="13:13" ht="13.2">
      <c r="M123" s="26"/>
    </row>
    <row r="124" spans="13:13" ht="13.2">
      <c r="M124" s="26"/>
    </row>
    <row r="125" spans="13:13" ht="13.2">
      <c r="M125" s="26"/>
    </row>
    <row r="126" spans="13:13" ht="13.2">
      <c r="M126" s="26"/>
    </row>
    <row r="127" spans="13:13" ht="13.2">
      <c r="M127" s="26"/>
    </row>
    <row r="128" spans="13:13" ht="13.2">
      <c r="M128" s="26"/>
    </row>
    <row r="129" spans="13:13" ht="13.2">
      <c r="M129" s="26"/>
    </row>
    <row r="130" spans="13:13" ht="13.2">
      <c r="M130" s="26"/>
    </row>
    <row r="131" spans="13:13" ht="13.2">
      <c r="M131" s="26"/>
    </row>
    <row r="132" spans="13:13" ht="13.2">
      <c r="M132" s="26"/>
    </row>
    <row r="133" spans="13:13" ht="13.2">
      <c r="M133" s="26"/>
    </row>
    <row r="134" spans="13:13" ht="13.2">
      <c r="M134" s="26"/>
    </row>
    <row r="135" spans="13:13" ht="13.2">
      <c r="M135" s="26"/>
    </row>
    <row r="136" spans="13:13" ht="13.2">
      <c r="M136" s="26"/>
    </row>
    <row r="137" spans="13:13" ht="13.2">
      <c r="M137" s="26"/>
    </row>
    <row r="138" spans="13:13" ht="13.2">
      <c r="M138" s="26"/>
    </row>
    <row r="139" spans="13:13" ht="13.2">
      <c r="M139" s="26"/>
    </row>
    <row r="140" spans="13:13" ht="13.2">
      <c r="M140" s="26"/>
    </row>
    <row r="141" spans="13:13" ht="13.2">
      <c r="M141" s="26"/>
    </row>
    <row r="142" spans="13:13" ht="13.2">
      <c r="M142" s="26"/>
    </row>
    <row r="143" spans="13:13" ht="13.2">
      <c r="M143" s="26"/>
    </row>
    <row r="144" spans="13:13" ht="13.2">
      <c r="M144" s="26"/>
    </row>
    <row r="145" spans="13:13" ht="13.2">
      <c r="M145" s="26"/>
    </row>
    <row r="146" spans="13:13" ht="13.2">
      <c r="M146" s="26"/>
    </row>
    <row r="147" spans="13:13" ht="13.2">
      <c r="M147" s="26"/>
    </row>
    <row r="148" spans="13:13" ht="13.2">
      <c r="M148" s="26"/>
    </row>
    <row r="149" spans="13:13" ht="13.2">
      <c r="M149" s="26"/>
    </row>
    <row r="150" spans="13:13" ht="13.2">
      <c r="M150" s="26"/>
    </row>
    <row r="151" spans="13:13" ht="13.2">
      <c r="M151" s="26"/>
    </row>
    <row r="152" spans="13:13" ht="13.2">
      <c r="M152" s="26"/>
    </row>
    <row r="153" spans="13:13" ht="13.2">
      <c r="M153" s="26"/>
    </row>
    <row r="154" spans="13:13" ht="13.2">
      <c r="M154" s="26"/>
    </row>
    <row r="155" spans="13:13" ht="13.2">
      <c r="M155" s="26"/>
    </row>
    <row r="156" spans="13:13" ht="13.2">
      <c r="M156" s="26"/>
    </row>
    <row r="157" spans="13:13" ht="13.2">
      <c r="M157" s="26"/>
    </row>
    <row r="158" spans="13:13" ht="13.2">
      <c r="M158" s="26"/>
    </row>
    <row r="159" spans="13:13" ht="13.2">
      <c r="M159" s="26"/>
    </row>
    <row r="160" spans="13:13" ht="13.2">
      <c r="M160" s="26"/>
    </row>
    <row r="161" spans="13:13" ht="13.2">
      <c r="M161" s="26"/>
    </row>
    <row r="162" spans="13:13" ht="13.2">
      <c r="M162" s="26"/>
    </row>
    <row r="163" spans="13:13" ht="13.2">
      <c r="M163" s="26"/>
    </row>
    <row r="164" spans="13:13" ht="13.2">
      <c r="M164" s="26"/>
    </row>
    <row r="165" spans="13:13" ht="13.2">
      <c r="M165" s="26"/>
    </row>
    <row r="166" spans="13:13" ht="13.2">
      <c r="M166" s="26"/>
    </row>
    <row r="167" spans="13:13" ht="13.2">
      <c r="M167" s="26"/>
    </row>
    <row r="168" spans="13:13" ht="13.2">
      <c r="M168" s="26"/>
    </row>
    <row r="169" spans="13:13" ht="13.2">
      <c r="M169" s="26"/>
    </row>
    <row r="170" spans="13:13" ht="13.2">
      <c r="M170" s="26"/>
    </row>
    <row r="171" spans="13:13" ht="13.2">
      <c r="M171" s="26"/>
    </row>
    <row r="172" spans="13:13" ht="13.2">
      <c r="M172" s="26"/>
    </row>
    <row r="173" spans="13:13" ht="13.2">
      <c r="M173" s="26"/>
    </row>
    <row r="174" spans="13:13" ht="13.2">
      <c r="M174" s="26"/>
    </row>
    <row r="175" spans="13:13" ht="13.2">
      <c r="M175" s="26"/>
    </row>
    <row r="176" spans="13:13" ht="13.2">
      <c r="M176" s="26"/>
    </row>
    <row r="177" spans="13:13" ht="13.2">
      <c r="M177" s="26"/>
    </row>
    <row r="178" spans="13:13" ht="13.2">
      <c r="M178" s="26"/>
    </row>
    <row r="179" spans="13:13" ht="13.2">
      <c r="M179" s="26"/>
    </row>
    <row r="180" spans="13:13" ht="13.2">
      <c r="M180" s="26"/>
    </row>
    <row r="181" spans="13:13" ht="13.2">
      <c r="M181" s="26"/>
    </row>
    <row r="182" spans="13:13" ht="13.2">
      <c r="M182" s="26"/>
    </row>
    <row r="183" spans="13:13" ht="13.2">
      <c r="M183" s="26"/>
    </row>
    <row r="184" spans="13:13" ht="13.2">
      <c r="M184" s="26"/>
    </row>
    <row r="185" spans="13:13" ht="13.2">
      <c r="M185" s="26"/>
    </row>
    <row r="186" spans="13:13" ht="13.2">
      <c r="M186" s="26"/>
    </row>
    <row r="187" spans="13:13" ht="13.2">
      <c r="M187" s="26"/>
    </row>
    <row r="188" spans="13:13" ht="13.2">
      <c r="M188" s="26"/>
    </row>
    <row r="189" spans="13:13" ht="13.2">
      <c r="M189" s="26"/>
    </row>
    <row r="190" spans="13:13" ht="13.2">
      <c r="M190" s="26"/>
    </row>
    <row r="191" spans="13:13" ht="13.2">
      <c r="M191" s="26"/>
    </row>
    <row r="192" spans="13:13" ht="13.2">
      <c r="M192" s="26"/>
    </row>
    <row r="193" spans="13:13" ht="13.2">
      <c r="M193" s="26"/>
    </row>
    <row r="194" spans="13:13" ht="13.2">
      <c r="M194" s="26"/>
    </row>
    <row r="195" spans="13:13" ht="13.2">
      <c r="M195" s="26"/>
    </row>
    <row r="196" spans="13:13" ht="13.2">
      <c r="M196" s="26"/>
    </row>
    <row r="197" spans="13:13" ht="13.2">
      <c r="M197" s="26"/>
    </row>
    <row r="198" spans="13:13" ht="13.2">
      <c r="M198" s="26"/>
    </row>
    <row r="199" spans="13:13" ht="13.2">
      <c r="M199" s="26"/>
    </row>
    <row r="200" spans="13:13" ht="13.2">
      <c r="M200" s="26"/>
    </row>
    <row r="201" spans="13:13" ht="13.2">
      <c r="M201" s="26"/>
    </row>
    <row r="202" spans="13:13" ht="13.2">
      <c r="M202" s="26"/>
    </row>
    <row r="203" spans="13:13" ht="13.2">
      <c r="M203" s="26"/>
    </row>
    <row r="204" spans="13:13" ht="13.2">
      <c r="M204" s="26"/>
    </row>
    <row r="205" spans="13:13" ht="13.2">
      <c r="M205" s="26"/>
    </row>
    <row r="206" spans="13:13" ht="13.2">
      <c r="M206" s="26"/>
    </row>
    <row r="207" spans="13:13" ht="13.2">
      <c r="M207" s="26"/>
    </row>
    <row r="208" spans="13:13" ht="13.2">
      <c r="M208" s="26"/>
    </row>
    <row r="209" spans="13:13" ht="13.2">
      <c r="M209" s="26"/>
    </row>
    <row r="210" spans="13:13" ht="13.2">
      <c r="M210" s="26"/>
    </row>
    <row r="211" spans="13:13" ht="13.2">
      <c r="M211" s="26"/>
    </row>
    <row r="212" spans="13:13" ht="13.2">
      <c r="M212" s="26"/>
    </row>
    <row r="213" spans="13:13" ht="13.2">
      <c r="M213" s="26"/>
    </row>
    <row r="214" spans="13:13" ht="13.2">
      <c r="M214" s="26"/>
    </row>
    <row r="215" spans="13:13" ht="13.2">
      <c r="M215" s="26"/>
    </row>
    <row r="216" spans="13:13" ht="13.2">
      <c r="M216" s="26"/>
    </row>
    <row r="217" spans="13:13" ht="13.2">
      <c r="M217" s="26"/>
    </row>
    <row r="218" spans="13:13" ht="13.2">
      <c r="M218" s="26"/>
    </row>
    <row r="219" spans="13:13" ht="13.2">
      <c r="M219" s="26"/>
    </row>
    <row r="220" spans="13:13" ht="13.2">
      <c r="M220" s="26"/>
    </row>
    <row r="221" spans="13:13" ht="13.2">
      <c r="M221" s="26"/>
    </row>
    <row r="222" spans="13:13" ht="13.2">
      <c r="M222" s="26"/>
    </row>
    <row r="223" spans="13:13" ht="13.2">
      <c r="M223" s="26"/>
    </row>
    <row r="224" spans="13:13" ht="13.2">
      <c r="M224" s="26"/>
    </row>
    <row r="225" spans="13:13" ht="13.2">
      <c r="M225" s="26"/>
    </row>
    <row r="226" spans="13:13" ht="13.2">
      <c r="M226" s="26"/>
    </row>
    <row r="227" spans="13:13" ht="13.2">
      <c r="M227" s="26"/>
    </row>
    <row r="228" spans="13:13" ht="13.2">
      <c r="M228" s="26"/>
    </row>
    <row r="229" spans="13:13" ht="13.2">
      <c r="M229" s="26"/>
    </row>
    <row r="230" spans="13:13" ht="13.2">
      <c r="M230" s="26"/>
    </row>
    <row r="231" spans="13:13" ht="13.2">
      <c r="M231" s="26"/>
    </row>
    <row r="232" spans="13:13" ht="13.2">
      <c r="M232" s="26"/>
    </row>
    <row r="233" spans="13:13" ht="13.2">
      <c r="M233" s="26"/>
    </row>
    <row r="234" spans="13:13" ht="13.2">
      <c r="M234" s="26"/>
    </row>
    <row r="235" spans="13:13" ht="13.2">
      <c r="M235" s="26"/>
    </row>
    <row r="236" spans="13:13" ht="13.2">
      <c r="M236" s="26"/>
    </row>
    <row r="237" spans="13:13" ht="13.2">
      <c r="M237" s="26"/>
    </row>
    <row r="238" spans="13:13" ht="13.2">
      <c r="M238" s="26"/>
    </row>
    <row r="239" spans="13:13" ht="13.2">
      <c r="M239" s="26"/>
    </row>
    <row r="240" spans="13:13" ht="13.2">
      <c r="M240" s="26"/>
    </row>
    <row r="241" spans="13:13" ht="13.2">
      <c r="M241" s="26"/>
    </row>
    <row r="242" spans="13:13" ht="13.2">
      <c r="M242" s="26"/>
    </row>
    <row r="243" spans="13:13" ht="13.2">
      <c r="M243" s="26"/>
    </row>
    <row r="244" spans="13:13" ht="13.2">
      <c r="M244" s="26"/>
    </row>
    <row r="245" spans="13:13" ht="13.2">
      <c r="M245" s="26"/>
    </row>
    <row r="246" spans="13:13" ht="13.2">
      <c r="M246" s="26"/>
    </row>
    <row r="247" spans="13:13" ht="13.2">
      <c r="M247" s="26"/>
    </row>
    <row r="248" spans="13:13" ht="13.2">
      <c r="M248" s="26"/>
    </row>
    <row r="249" spans="13:13" ht="13.2">
      <c r="M249" s="26"/>
    </row>
    <row r="250" spans="13:13" ht="13.2">
      <c r="M250" s="26"/>
    </row>
    <row r="251" spans="13:13" ht="13.2">
      <c r="M251" s="26"/>
    </row>
    <row r="252" spans="13:13" ht="13.2">
      <c r="M252" s="26"/>
    </row>
    <row r="253" spans="13:13" ht="13.2">
      <c r="M253" s="26"/>
    </row>
    <row r="254" spans="13:13" ht="13.2">
      <c r="M254" s="26"/>
    </row>
    <row r="255" spans="13:13" ht="13.2">
      <c r="M255" s="26"/>
    </row>
    <row r="256" spans="13:13" ht="13.2">
      <c r="M256" s="26"/>
    </row>
    <row r="257" spans="13:13" ht="13.2">
      <c r="M257" s="26"/>
    </row>
    <row r="258" spans="13:13" ht="13.2">
      <c r="M258" s="26"/>
    </row>
    <row r="259" spans="13:13" ht="13.2">
      <c r="M259" s="26"/>
    </row>
    <row r="260" spans="13:13" ht="13.2">
      <c r="M260" s="26"/>
    </row>
    <row r="261" spans="13:13" ht="13.2">
      <c r="M261" s="26"/>
    </row>
    <row r="262" spans="13:13" ht="13.2">
      <c r="M262" s="26"/>
    </row>
    <row r="263" spans="13:13" ht="13.2">
      <c r="M263" s="26"/>
    </row>
    <row r="264" spans="13:13" ht="13.2">
      <c r="M264" s="26"/>
    </row>
    <row r="265" spans="13:13" ht="13.2">
      <c r="M265" s="26"/>
    </row>
    <row r="266" spans="13:13" ht="13.2">
      <c r="M266" s="26"/>
    </row>
    <row r="267" spans="13:13" ht="13.2">
      <c r="M267" s="26"/>
    </row>
    <row r="268" spans="13:13" ht="13.2">
      <c r="M268" s="26"/>
    </row>
    <row r="269" spans="13:13" ht="13.2">
      <c r="M269" s="26"/>
    </row>
    <row r="270" spans="13:13" ht="13.2">
      <c r="M270" s="26"/>
    </row>
    <row r="271" spans="13:13" ht="13.2">
      <c r="M271" s="26"/>
    </row>
    <row r="272" spans="13:13" ht="13.2">
      <c r="M272" s="26"/>
    </row>
    <row r="273" spans="13:13" ht="13.2">
      <c r="M273" s="26"/>
    </row>
    <row r="274" spans="13:13" ht="13.2">
      <c r="M274" s="26"/>
    </row>
    <row r="275" spans="13:13" ht="13.2">
      <c r="M275" s="26"/>
    </row>
    <row r="276" spans="13:13" ht="13.2">
      <c r="M276" s="26"/>
    </row>
    <row r="277" spans="13:13" ht="13.2">
      <c r="M277" s="26"/>
    </row>
    <row r="278" spans="13:13" ht="13.2">
      <c r="M278" s="26"/>
    </row>
    <row r="279" spans="13:13" ht="13.2">
      <c r="M279" s="26"/>
    </row>
    <row r="280" spans="13:13" ht="13.2">
      <c r="M280" s="26"/>
    </row>
    <row r="281" spans="13:13" ht="13.2">
      <c r="M281" s="26"/>
    </row>
    <row r="282" spans="13:13" ht="13.2">
      <c r="M282" s="26"/>
    </row>
    <row r="283" spans="13:13" ht="13.2">
      <c r="M283" s="26"/>
    </row>
    <row r="284" spans="13:13" ht="13.2">
      <c r="M284" s="26"/>
    </row>
    <row r="285" spans="13:13" ht="13.2">
      <c r="M285" s="26"/>
    </row>
    <row r="286" spans="13:13" ht="13.2">
      <c r="M286" s="26"/>
    </row>
    <row r="287" spans="13:13" ht="13.2">
      <c r="M287" s="26"/>
    </row>
    <row r="288" spans="13:13" ht="13.2">
      <c r="M288" s="26"/>
    </row>
    <row r="289" spans="13:13" ht="13.2">
      <c r="M289" s="26"/>
    </row>
    <row r="290" spans="13:13" ht="13.2">
      <c r="M290" s="26"/>
    </row>
    <row r="291" spans="13:13" ht="13.2">
      <c r="M291" s="26"/>
    </row>
    <row r="292" spans="13:13" ht="13.2">
      <c r="M292" s="26"/>
    </row>
    <row r="293" spans="13:13" ht="13.2">
      <c r="M293" s="26"/>
    </row>
    <row r="294" spans="13:13" ht="13.2">
      <c r="M294" s="26"/>
    </row>
    <row r="295" spans="13:13" ht="13.2">
      <c r="M295" s="26"/>
    </row>
    <row r="296" spans="13:13" ht="13.2">
      <c r="M296" s="26"/>
    </row>
    <row r="297" spans="13:13" ht="13.2">
      <c r="M297" s="26"/>
    </row>
    <row r="298" spans="13:13" ht="13.2">
      <c r="M298" s="26"/>
    </row>
    <row r="299" spans="13:13" ht="13.2">
      <c r="M299" s="26"/>
    </row>
    <row r="300" spans="13:13" ht="13.2">
      <c r="M300" s="26"/>
    </row>
    <row r="301" spans="13:13" ht="13.2">
      <c r="M301" s="26"/>
    </row>
    <row r="302" spans="13:13" ht="13.2">
      <c r="M302" s="26"/>
    </row>
    <row r="303" spans="13:13" ht="13.2">
      <c r="M303" s="26"/>
    </row>
    <row r="304" spans="13:13" ht="13.2">
      <c r="M304" s="26"/>
    </row>
    <row r="305" spans="13:13" ht="13.2">
      <c r="M305" s="26"/>
    </row>
    <row r="306" spans="13:13" ht="13.2">
      <c r="M306" s="26"/>
    </row>
    <row r="307" spans="13:13" ht="13.2">
      <c r="M307" s="26"/>
    </row>
    <row r="308" spans="13:13" ht="13.2">
      <c r="M308" s="26"/>
    </row>
    <row r="309" spans="13:13" ht="13.2">
      <c r="M309" s="26"/>
    </row>
    <row r="310" spans="13:13" ht="13.2">
      <c r="M310" s="26"/>
    </row>
    <row r="311" spans="13:13" ht="13.2">
      <c r="M311" s="26"/>
    </row>
    <row r="312" spans="13:13" ht="13.2">
      <c r="M312" s="26"/>
    </row>
    <row r="313" spans="13:13" ht="13.2">
      <c r="M313" s="26"/>
    </row>
    <row r="314" spans="13:13" ht="13.2">
      <c r="M314" s="26"/>
    </row>
    <row r="315" spans="13:13" ht="13.2">
      <c r="M315" s="26"/>
    </row>
    <row r="316" spans="13:13" ht="13.2">
      <c r="M316" s="26"/>
    </row>
    <row r="317" spans="13:13" ht="13.2">
      <c r="M317" s="26"/>
    </row>
    <row r="318" spans="13:13" ht="13.2">
      <c r="M318" s="26"/>
    </row>
    <row r="319" spans="13:13" ht="13.2">
      <c r="M319" s="26"/>
    </row>
    <row r="320" spans="13:13" ht="13.2">
      <c r="M320" s="26"/>
    </row>
    <row r="321" spans="13:13" ht="13.2">
      <c r="M321" s="26"/>
    </row>
    <row r="322" spans="13:13" ht="13.2">
      <c r="M322" s="26"/>
    </row>
    <row r="323" spans="13:13" ht="13.2">
      <c r="M323" s="26"/>
    </row>
    <row r="324" spans="13:13" ht="13.2">
      <c r="M324" s="26"/>
    </row>
    <row r="325" spans="13:13" ht="13.2">
      <c r="M325" s="26"/>
    </row>
    <row r="326" spans="13:13" ht="13.2">
      <c r="M326" s="26"/>
    </row>
    <row r="327" spans="13:13" ht="13.2">
      <c r="M327" s="26"/>
    </row>
    <row r="328" spans="13:13" ht="13.2">
      <c r="M328" s="26"/>
    </row>
    <row r="329" spans="13:13" ht="13.2">
      <c r="M329" s="26"/>
    </row>
    <row r="330" spans="13:13" ht="13.2">
      <c r="M330" s="26"/>
    </row>
    <row r="331" spans="13:13" ht="13.2">
      <c r="M331" s="26"/>
    </row>
    <row r="332" spans="13:13" ht="13.2">
      <c r="M332" s="26"/>
    </row>
    <row r="333" spans="13:13" ht="13.2">
      <c r="M333" s="26"/>
    </row>
    <row r="334" spans="13:13" ht="13.2">
      <c r="M334" s="26"/>
    </row>
    <row r="335" spans="13:13" ht="13.2">
      <c r="M335" s="26"/>
    </row>
    <row r="336" spans="13:13" ht="13.2">
      <c r="M336" s="26"/>
    </row>
    <row r="337" spans="13:13" ht="13.2">
      <c r="M337" s="26"/>
    </row>
    <row r="338" spans="13:13" ht="13.2">
      <c r="M338" s="26"/>
    </row>
    <row r="339" spans="13:13" ht="13.2">
      <c r="M339" s="26"/>
    </row>
    <row r="340" spans="13:13" ht="13.2">
      <c r="M340" s="26"/>
    </row>
    <row r="341" spans="13:13" ht="13.2">
      <c r="M341" s="26"/>
    </row>
    <row r="342" spans="13:13" ht="13.2">
      <c r="M342" s="26"/>
    </row>
    <row r="343" spans="13:13" ht="13.2">
      <c r="M343" s="26"/>
    </row>
    <row r="344" spans="13:13" ht="13.2">
      <c r="M344" s="26"/>
    </row>
    <row r="345" spans="13:13" ht="13.2">
      <c r="M345" s="26"/>
    </row>
    <row r="346" spans="13:13" ht="13.2">
      <c r="M346" s="26"/>
    </row>
    <row r="347" spans="13:13" ht="13.2">
      <c r="M347" s="26"/>
    </row>
    <row r="348" spans="13:13" ht="13.2">
      <c r="M348" s="26"/>
    </row>
    <row r="349" spans="13:13" ht="13.2">
      <c r="M349" s="26"/>
    </row>
    <row r="350" spans="13:13" ht="13.2">
      <c r="M350" s="26"/>
    </row>
    <row r="351" spans="13:13" ht="13.2">
      <c r="M351" s="26"/>
    </row>
    <row r="352" spans="13:13" ht="13.2">
      <c r="M352" s="26"/>
    </row>
    <row r="353" spans="13:13" ht="13.2">
      <c r="M353" s="26"/>
    </row>
    <row r="354" spans="13:13" ht="13.2">
      <c r="M354" s="26"/>
    </row>
    <row r="355" spans="13:13" ht="13.2">
      <c r="M355" s="26"/>
    </row>
    <row r="356" spans="13:13" ht="13.2">
      <c r="M356" s="26"/>
    </row>
    <row r="357" spans="13:13" ht="13.2">
      <c r="M357" s="26"/>
    </row>
    <row r="358" spans="13:13" ht="13.2">
      <c r="M358" s="26"/>
    </row>
    <row r="359" spans="13:13" ht="13.2">
      <c r="M359" s="26"/>
    </row>
    <row r="360" spans="13:13" ht="13.2">
      <c r="M360" s="26"/>
    </row>
    <row r="361" spans="13:13" ht="13.2">
      <c r="M361" s="26"/>
    </row>
    <row r="362" spans="13:13" ht="13.2">
      <c r="M362" s="26"/>
    </row>
    <row r="363" spans="13:13" ht="13.2">
      <c r="M363" s="26"/>
    </row>
    <row r="364" spans="13:13" ht="13.2">
      <c r="M364" s="26"/>
    </row>
    <row r="365" spans="13:13" ht="13.2">
      <c r="M365" s="26"/>
    </row>
    <row r="366" spans="13:13" ht="13.2">
      <c r="M366" s="26"/>
    </row>
    <row r="367" spans="13:13" ht="13.2">
      <c r="M367" s="26"/>
    </row>
    <row r="368" spans="13:13" ht="13.2">
      <c r="M368" s="26"/>
    </row>
    <row r="369" spans="13:13" ht="13.2">
      <c r="M369" s="26"/>
    </row>
    <row r="370" spans="13:13" ht="13.2">
      <c r="M370" s="26"/>
    </row>
    <row r="371" spans="13:13" ht="13.2">
      <c r="M371" s="26"/>
    </row>
    <row r="372" spans="13:13" ht="13.2">
      <c r="M372" s="26"/>
    </row>
    <row r="373" spans="13:13" ht="13.2">
      <c r="M373" s="26"/>
    </row>
    <row r="374" spans="13:13" ht="13.2">
      <c r="M374" s="26"/>
    </row>
    <row r="375" spans="13:13" ht="13.2">
      <c r="M375" s="26"/>
    </row>
    <row r="376" spans="13:13" ht="13.2">
      <c r="M376" s="26"/>
    </row>
    <row r="377" spans="13:13" ht="13.2">
      <c r="M377" s="26"/>
    </row>
    <row r="378" spans="13:13" ht="13.2">
      <c r="M378" s="26"/>
    </row>
    <row r="379" spans="13:13" ht="13.2">
      <c r="M379" s="26"/>
    </row>
    <row r="380" spans="13:13" ht="13.2">
      <c r="M380" s="26"/>
    </row>
    <row r="381" spans="13:13" ht="13.2">
      <c r="M381" s="26"/>
    </row>
    <row r="382" spans="13:13" ht="13.2">
      <c r="M382" s="26"/>
    </row>
    <row r="383" spans="13:13" ht="13.2">
      <c r="M383" s="26"/>
    </row>
    <row r="384" spans="13:13" ht="13.2">
      <c r="M384" s="26"/>
    </row>
    <row r="385" spans="13:13" ht="13.2">
      <c r="M385" s="26"/>
    </row>
    <row r="386" spans="13:13" ht="13.2">
      <c r="M386" s="26"/>
    </row>
    <row r="387" spans="13:13" ht="13.2">
      <c r="M387" s="26"/>
    </row>
    <row r="388" spans="13:13" ht="13.2">
      <c r="M388" s="26"/>
    </row>
    <row r="389" spans="13:13" ht="13.2">
      <c r="M389" s="26"/>
    </row>
    <row r="390" spans="13:13" ht="13.2">
      <c r="M390" s="26"/>
    </row>
    <row r="391" spans="13:13" ht="13.2">
      <c r="M391" s="26"/>
    </row>
    <row r="392" spans="13:13" ht="13.2">
      <c r="M392" s="26"/>
    </row>
    <row r="393" spans="13:13" ht="13.2">
      <c r="M393" s="26"/>
    </row>
    <row r="394" spans="13:13" ht="13.2">
      <c r="M394" s="26"/>
    </row>
    <row r="395" spans="13:13" ht="13.2">
      <c r="M395" s="26"/>
    </row>
    <row r="396" spans="13:13" ht="13.2">
      <c r="M396" s="26"/>
    </row>
    <row r="397" spans="13:13" ht="13.2">
      <c r="M397" s="26"/>
    </row>
    <row r="398" spans="13:13" ht="13.2">
      <c r="M398" s="26"/>
    </row>
    <row r="399" spans="13:13" ht="13.2">
      <c r="M399" s="26"/>
    </row>
    <row r="400" spans="13:13" ht="13.2">
      <c r="M400" s="26"/>
    </row>
    <row r="401" spans="13:13" ht="13.2">
      <c r="M401" s="26"/>
    </row>
    <row r="402" spans="13:13" ht="13.2">
      <c r="M402" s="26"/>
    </row>
    <row r="403" spans="13:13" ht="13.2">
      <c r="M403" s="26"/>
    </row>
    <row r="404" spans="13:13" ht="13.2">
      <c r="M404" s="26"/>
    </row>
    <row r="405" spans="13:13" ht="13.2">
      <c r="M405" s="26"/>
    </row>
    <row r="406" spans="13:13" ht="13.2">
      <c r="M406" s="26"/>
    </row>
    <row r="407" spans="13:13" ht="13.2">
      <c r="M407" s="26"/>
    </row>
    <row r="408" spans="13:13" ht="13.2">
      <c r="M408" s="26"/>
    </row>
    <row r="409" spans="13:13" ht="13.2">
      <c r="M409" s="26"/>
    </row>
    <row r="410" spans="13:13" ht="13.2">
      <c r="M410" s="26"/>
    </row>
    <row r="411" spans="13:13" ht="13.2">
      <c r="M411" s="26"/>
    </row>
    <row r="412" spans="13:13" ht="13.2">
      <c r="M412" s="26"/>
    </row>
    <row r="413" spans="13:13" ht="13.2">
      <c r="M413" s="26"/>
    </row>
    <row r="414" spans="13:13" ht="13.2">
      <c r="M414" s="26"/>
    </row>
    <row r="415" spans="13:13" ht="13.2">
      <c r="M415" s="26"/>
    </row>
    <row r="416" spans="13:13" ht="13.2">
      <c r="M416" s="26"/>
    </row>
    <row r="417" spans="13:13" ht="13.2">
      <c r="M417" s="26"/>
    </row>
    <row r="418" spans="13:13" ht="13.2">
      <c r="M418" s="26"/>
    </row>
    <row r="419" spans="13:13" ht="13.2">
      <c r="M419" s="26"/>
    </row>
    <row r="420" spans="13:13" ht="13.2">
      <c r="M420" s="26"/>
    </row>
    <row r="421" spans="13:13" ht="13.2">
      <c r="M421" s="26"/>
    </row>
    <row r="422" spans="13:13" ht="13.2">
      <c r="M422" s="26"/>
    </row>
    <row r="423" spans="13:13" ht="13.2">
      <c r="M423" s="26"/>
    </row>
    <row r="424" spans="13:13" ht="13.2">
      <c r="M424" s="26"/>
    </row>
    <row r="425" spans="13:13" ht="13.2">
      <c r="M425" s="26"/>
    </row>
    <row r="426" spans="13:13" ht="13.2">
      <c r="M426" s="26"/>
    </row>
    <row r="427" spans="13:13" ht="13.2">
      <c r="M427" s="26"/>
    </row>
    <row r="428" spans="13:13" ht="13.2">
      <c r="M428" s="26"/>
    </row>
    <row r="429" spans="13:13" ht="13.2">
      <c r="M429" s="26"/>
    </row>
    <row r="430" spans="13:13" ht="13.2">
      <c r="M430" s="26"/>
    </row>
    <row r="431" spans="13:13" ht="13.2">
      <c r="M431" s="26"/>
    </row>
    <row r="432" spans="13:13" ht="13.2">
      <c r="M432" s="26"/>
    </row>
    <row r="433" spans="13:13" ht="13.2">
      <c r="M433" s="26"/>
    </row>
    <row r="434" spans="13:13" ht="13.2">
      <c r="M434" s="26"/>
    </row>
    <row r="435" spans="13:13" ht="13.2">
      <c r="M435" s="26"/>
    </row>
    <row r="436" spans="13:13" ht="13.2">
      <c r="M436" s="26"/>
    </row>
    <row r="437" spans="13:13" ht="13.2">
      <c r="M437" s="26"/>
    </row>
    <row r="438" spans="13:13" ht="13.2">
      <c r="M438" s="26"/>
    </row>
    <row r="439" spans="13:13" ht="13.2">
      <c r="M439" s="26"/>
    </row>
    <row r="440" spans="13:13" ht="13.2">
      <c r="M440" s="26"/>
    </row>
    <row r="441" spans="13:13" ht="13.2">
      <c r="M441" s="26"/>
    </row>
    <row r="442" spans="13:13" ht="13.2">
      <c r="M442" s="26"/>
    </row>
    <row r="443" spans="13:13" ht="13.2">
      <c r="M443" s="26"/>
    </row>
    <row r="444" spans="13:13" ht="13.2">
      <c r="M444" s="26"/>
    </row>
    <row r="445" spans="13:13" ht="13.2">
      <c r="M445" s="26"/>
    </row>
    <row r="446" spans="13:13" ht="13.2">
      <c r="M446" s="26"/>
    </row>
    <row r="447" spans="13:13" ht="13.2">
      <c r="M447" s="26"/>
    </row>
    <row r="448" spans="13:13" ht="13.2">
      <c r="M448" s="26"/>
    </row>
    <row r="449" spans="13:13" ht="13.2">
      <c r="M449" s="26"/>
    </row>
    <row r="450" spans="13:13" ht="13.2">
      <c r="M450" s="26"/>
    </row>
    <row r="451" spans="13:13" ht="13.2">
      <c r="M451" s="26"/>
    </row>
    <row r="452" spans="13:13" ht="13.2">
      <c r="M452" s="26"/>
    </row>
    <row r="453" spans="13:13" ht="13.2">
      <c r="M453" s="26"/>
    </row>
    <row r="454" spans="13:13" ht="13.2">
      <c r="M454" s="26"/>
    </row>
    <row r="455" spans="13:13" ht="13.2">
      <c r="M455" s="26"/>
    </row>
    <row r="456" spans="13:13" ht="13.2">
      <c r="M456" s="26"/>
    </row>
    <row r="457" spans="13:13" ht="13.2">
      <c r="M457" s="26"/>
    </row>
    <row r="458" spans="13:13" ht="13.2">
      <c r="M458" s="26"/>
    </row>
    <row r="459" spans="13:13" ht="13.2">
      <c r="M459" s="26"/>
    </row>
    <row r="460" spans="13:13" ht="13.2">
      <c r="M460" s="26"/>
    </row>
    <row r="461" spans="13:13" ht="13.2">
      <c r="M461" s="26"/>
    </row>
    <row r="462" spans="13:13" ht="13.2">
      <c r="M462" s="26"/>
    </row>
    <row r="463" spans="13:13" ht="13.2">
      <c r="M463" s="26"/>
    </row>
    <row r="464" spans="13:13" ht="13.2">
      <c r="M464" s="26"/>
    </row>
    <row r="465" spans="13:13" ht="13.2">
      <c r="M465" s="26"/>
    </row>
    <row r="466" spans="13:13" ht="13.2">
      <c r="M466" s="26"/>
    </row>
    <row r="467" spans="13:13" ht="13.2">
      <c r="M467" s="26"/>
    </row>
    <row r="468" spans="13:13" ht="13.2">
      <c r="M468" s="26"/>
    </row>
    <row r="469" spans="13:13" ht="13.2">
      <c r="M469" s="26"/>
    </row>
    <row r="470" spans="13:13" ht="13.2">
      <c r="M470" s="26"/>
    </row>
    <row r="471" spans="13:13" ht="13.2">
      <c r="M471" s="26"/>
    </row>
    <row r="472" spans="13:13" ht="13.2">
      <c r="M472" s="26"/>
    </row>
    <row r="473" spans="13:13" ht="13.2">
      <c r="M473" s="26"/>
    </row>
    <row r="474" spans="13:13" ht="13.2">
      <c r="M474" s="26"/>
    </row>
    <row r="475" spans="13:13" ht="13.2">
      <c r="M475" s="26"/>
    </row>
    <row r="476" spans="13:13" ht="13.2">
      <c r="M476" s="26"/>
    </row>
    <row r="477" spans="13:13" ht="13.2">
      <c r="M477" s="26"/>
    </row>
    <row r="478" spans="13:13" ht="13.2">
      <c r="M478" s="26"/>
    </row>
    <row r="479" spans="13:13" ht="13.2">
      <c r="M479" s="26"/>
    </row>
    <row r="480" spans="13:13" ht="13.2">
      <c r="M480" s="26"/>
    </row>
    <row r="481" spans="13:13" ht="13.2">
      <c r="M481" s="26"/>
    </row>
    <row r="482" spans="13:13" ht="13.2">
      <c r="M482" s="26"/>
    </row>
    <row r="483" spans="13:13" ht="13.2">
      <c r="M483" s="26"/>
    </row>
    <row r="484" spans="13:13" ht="13.2">
      <c r="M484" s="26"/>
    </row>
    <row r="485" spans="13:13" ht="13.2">
      <c r="M485" s="26"/>
    </row>
    <row r="486" spans="13:13" ht="13.2">
      <c r="M486" s="26"/>
    </row>
    <row r="487" spans="13:13" ht="13.2">
      <c r="M487" s="26"/>
    </row>
    <row r="488" spans="13:13" ht="13.2">
      <c r="M488" s="26"/>
    </row>
    <row r="489" spans="13:13" ht="13.2">
      <c r="M489" s="26"/>
    </row>
    <row r="490" spans="13:13" ht="13.2">
      <c r="M490" s="26"/>
    </row>
    <row r="491" spans="13:13" ht="13.2">
      <c r="M491" s="26"/>
    </row>
    <row r="492" spans="13:13" ht="13.2">
      <c r="M492" s="26"/>
    </row>
    <row r="493" spans="13:13" ht="13.2">
      <c r="M493" s="26"/>
    </row>
    <row r="494" spans="13:13" ht="13.2">
      <c r="M494" s="26"/>
    </row>
    <row r="495" spans="13:13" ht="13.2">
      <c r="M495" s="26"/>
    </row>
    <row r="496" spans="13:13" ht="13.2">
      <c r="M496" s="26"/>
    </row>
    <row r="497" spans="13:13" ht="13.2">
      <c r="M497" s="26"/>
    </row>
    <row r="498" spans="13:13" ht="13.2">
      <c r="M498" s="26"/>
    </row>
    <row r="499" spans="13:13" ht="13.2">
      <c r="M499" s="26"/>
    </row>
    <row r="500" spans="13:13" ht="13.2">
      <c r="M500" s="26"/>
    </row>
    <row r="501" spans="13:13" ht="13.2">
      <c r="M501" s="26"/>
    </row>
    <row r="502" spans="13:13" ht="13.2">
      <c r="M502" s="26"/>
    </row>
    <row r="503" spans="13:13" ht="13.2">
      <c r="M503" s="26"/>
    </row>
    <row r="504" spans="13:13" ht="13.2">
      <c r="M504" s="26"/>
    </row>
    <row r="505" spans="13:13" ht="13.2">
      <c r="M505" s="26"/>
    </row>
    <row r="506" spans="13:13" ht="13.2">
      <c r="M506" s="26"/>
    </row>
    <row r="507" spans="13:13" ht="13.2">
      <c r="M507" s="26"/>
    </row>
    <row r="508" spans="13:13" ht="13.2">
      <c r="M508" s="26"/>
    </row>
    <row r="509" spans="13:13" ht="13.2">
      <c r="M509" s="26"/>
    </row>
    <row r="510" spans="13:13" ht="13.2">
      <c r="M510" s="26"/>
    </row>
    <row r="511" spans="13:13" ht="13.2">
      <c r="M511" s="26"/>
    </row>
    <row r="512" spans="13:13" ht="13.2">
      <c r="M512" s="26"/>
    </row>
    <row r="513" spans="13:13" ht="13.2">
      <c r="M513" s="26"/>
    </row>
    <row r="514" spans="13:13" ht="13.2">
      <c r="M514" s="26"/>
    </row>
    <row r="515" spans="13:13" ht="13.2">
      <c r="M515" s="26"/>
    </row>
    <row r="516" spans="13:13" ht="13.2">
      <c r="M516" s="26"/>
    </row>
    <row r="517" spans="13:13" ht="13.2">
      <c r="M517" s="26"/>
    </row>
    <row r="518" spans="13:13" ht="13.2">
      <c r="M518" s="26"/>
    </row>
    <row r="519" spans="13:13" ht="13.2">
      <c r="M519" s="26"/>
    </row>
    <row r="520" spans="13:13" ht="13.2">
      <c r="M520" s="26"/>
    </row>
    <row r="521" spans="13:13" ht="13.2">
      <c r="M521" s="26"/>
    </row>
    <row r="522" spans="13:13" ht="13.2">
      <c r="M522" s="26"/>
    </row>
    <row r="523" spans="13:13" ht="13.2">
      <c r="M523" s="26"/>
    </row>
    <row r="524" spans="13:13" ht="13.2">
      <c r="M524" s="26"/>
    </row>
    <row r="525" spans="13:13" ht="13.2">
      <c r="M525" s="26"/>
    </row>
    <row r="526" spans="13:13" ht="13.2">
      <c r="M526" s="26"/>
    </row>
    <row r="527" spans="13:13" ht="13.2">
      <c r="M527" s="26"/>
    </row>
    <row r="528" spans="13:13" ht="13.2">
      <c r="M528" s="26"/>
    </row>
    <row r="529" spans="13:13" ht="13.2">
      <c r="M529" s="26"/>
    </row>
    <row r="530" spans="13:13" ht="13.2">
      <c r="M530" s="26"/>
    </row>
    <row r="531" spans="13:13" ht="13.2">
      <c r="M531" s="26"/>
    </row>
    <row r="532" spans="13:13" ht="13.2">
      <c r="M532" s="26"/>
    </row>
    <row r="533" spans="13:13" ht="13.2">
      <c r="M533" s="26"/>
    </row>
    <row r="534" spans="13:13" ht="13.2">
      <c r="M534" s="26"/>
    </row>
    <row r="535" spans="13:13" ht="13.2">
      <c r="M535" s="26"/>
    </row>
    <row r="536" spans="13:13" ht="13.2">
      <c r="M536" s="26"/>
    </row>
    <row r="537" spans="13:13" ht="13.2">
      <c r="M537" s="26"/>
    </row>
    <row r="538" spans="13:13" ht="13.2">
      <c r="M538" s="26"/>
    </row>
    <row r="539" spans="13:13" ht="13.2">
      <c r="M539" s="26"/>
    </row>
    <row r="540" spans="13:13" ht="13.2">
      <c r="M540" s="26"/>
    </row>
    <row r="541" spans="13:13" ht="13.2">
      <c r="M541" s="26"/>
    </row>
    <row r="542" spans="13:13" ht="13.2">
      <c r="M542" s="26"/>
    </row>
    <row r="543" spans="13:13" ht="13.2">
      <c r="M543" s="26"/>
    </row>
    <row r="544" spans="13:13" ht="13.2">
      <c r="M544" s="26"/>
    </row>
    <row r="545" spans="13:13" ht="13.2">
      <c r="M545" s="26"/>
    </row>
    <row r="546" spans="13:13" ht="13.2">
      <c r="M546" s="26"/>
    </row>
    <row r="547" spans="13:13" ht="13.2">
      <c r="M547" s="26"/>
    </row>
    <row r="548" spans="13:13" ht="13.2">
      <c r="M548" s="26"/>
    </row>
    <row r="549" spans="13:13" ht="13.2">
      <c r="M549" s="26"/>
    </row>
    <row r="550" spans="13:13" ht="13.2">
      <c r="M550" s="26"/>
    </row>
    <row r="551" spans="13:13" ht="13.2">
      <c r="M551" s="26"/>
    </row>
    <row r="552" spans="13:13" ht="13.2">
      <c r="M552" s="26"/>
    </row>
    <row r="553" spans="13:13" ht="13.2">
      <c r="M553" s="26"/>
    </row>
    <row r="554" spans="13:13" ht="13.2">
      <c r="M554" s="26"/>
    </row>
    <row r="555" spans="13:13" ht="13.2">
      <c r="M555" s="26"/>
    </row>
    <row r="556" spans="13:13" ht="13.2">
      <c r="M556" s="26"/>
    </row>
    <row r="557" spans="13:13" ht="13.2">
      <c r="M557" s="26"/>
    </row>
    <row r="558" spans="13:13" ht="13.2">
      <c r="M558" s="26"/>
    </row>
    <row r="559" spans="13:13" ht="13.2">
      <c r="M559" s="26"/>
    </row>
    <row r="560" spans="13:13" ht="13.2">
      <c r="M560" s="26"/>
    </row>
    <row r="561" spans="13:13" ht="13.2">
      <c r="M561" s="26"/>
    </row>
    <row r="562" spans="13:13" ht="13.2">
      <c r="M562" s="26"/>
    </row>
    <row r="563" spans="13:13" ht="13.2">
      <c r="M563" s="26"/>
    </row>
    <row r="564" spans="13:13" ht="13.2">
      <c r="M564" s="26"/>
    </row>
    <row r="565" spans="13:13" ht="13.2">
      <c r="M565" s="26"/>
    </row>
    <row r="566" spans="13:13" ht="13.2">
      <c r="M566" s="26"/>
    </row>
    <row r="567" spans="13:13" ht="13.2">
      <c r="M567" s="26"/>
    </row>
    <row r="568" spans="13:13" ht="13.2">
      <c r="M568" s="26"/>
    </row>
    <row r="569" spans="13:13" ht="13.2">
      <c r="M569" s="26"/>
    </row>
    <row r="570" spans="13:13" ht="13.2">
      <c r="M570" s="26"/>
    </row>
    <row r="571" spans="13:13" ht="13.2">
      <c r="M571" s="26"/>
    </row>
    <row r="572" spans="13:13" ht="13.2">
      <c r="M572" s="26"/>
    </row>
    <row r="573" spans="13:13" ht="13.2">
      <c r="M573" s="26"/>
    </row>
    <row r="574" spans="13:13" ht="13.2">
      <c r="M574" s="26"/>
    </row>
    <row r="575" spans="13:13" ht="13.2">
      <c r="M575" s="26"/>
    </row>
    <row r="576" spans="13:13" ht="13.2">
      <c r="M576" s="26"/>
    </row>
    <row r="577" spans="13:13" ht="13.2">
      <c r="M577" s="26"/>
    </row>
    <row r="578" spans="13:13" ht="13.2">
      <c r="M578" s="26"/>
    </row>
    <row r="579" spans="13:13" ht="13.2">
      <c r="M579" s="26"/>
    </row>
    <row r="580" spans="13:13" ht="13.2">
      <c r="M580" s="26"/>
    </row>
    <row r="581" spans="13:13" ht="13.2">
      <c r="M581" s="26"/>
    </row>
    <row r="582" spans="13:13" ht="13.2">
      <c r="M582" s="26"/>
    </row>
    <row r="583" spans="13:13" ht="13.2">
      <c r="M583" s="26"/>
    </row>
    <row r="584" spans="13:13" ht="13.2">
      <c r="M584" s="26"/>
    </row>
    <row r="585" spans="13:13" ht="13.2">
      <c r="M585" s="26"/>
    </row>
    <row r="586" spans="13:13" ht="13.2">
      <c r="M586" s="26"/>
    </row>
    <row r="587" spans="13:13" ht="13.2">
      <c r="M587" s="26"/>
    </row>
    <row r="588" spans="13:13" ht="13.2">
      <c r="M588" s="26"/>
    </row>
    <row r="589" spans="13:13" ht="13.2">
      <c r="M589" s="26"/>
    </row>
    <row r="590" spans="13:13" ht="13.2">
      <c r="M590" s="26"/>
    </row>
    <row r="591" spans="13:13" ht="13.2">
      <c r="M591" s="26"/>
    </row>
    <row r="592" spans="13:13" ht="13.2">
      <c r="M592" s="26"/>
    </row>
    <row r="593" spans="13:13" ht="13.2">
      <c r="M593" s="26"/>
    </row>
    <row r="594" spans="13:13" ht="13.2">
      <c r="M594" s="26"/>
    </row>
    <row r="595" spans="13:13" ht="13.2">
      <c r="M595" s="26"/>
    </row>
    <row r="596" spans="13:13" ht="13.2">
      <c r="M596" s="26"/>
    </row>
    <row r="597" spans="13:13" ht="13.2">
      <c r="M597" s="26"/>
    </row>
    <row r="598" spans="13:13" ht="13.2">
      <c r="M598" s="26"/>
    </row>
    <row r="599" spans="13:13" ht="13.2">
      <c r="M599" s="26"/>
    </row>
    <row r="600" spans="13:13" ht="13.2">
      <c r="M600" s="26"/>
    </row>
    <row r="601" spans="13:13" ht="13.2">
      <c r="M601" s="26"/>
    </row>
    <row r="602" spans="13:13" ht="13.2">
      <c r="M602" s="26"/>
    </row>
    <row r="603" spans="13:13" ht="13.2">
      <c r="M603" s="26"/>
    </row>
    <row r="604" spans="13:13" ht="13.2">
      <c r="M604" s="26"/>
    </row>
    <row r="605" spans="13:13" ht="13.2">
      <c r="M605" s="26"/>
    </row>
    <row r="606" spans="13:13" ht="13.2">
      <c r="M606" s="26"/>
    </row>
    <row r="607" spans="13:13" ht="13.2">
      <c r="M607" s="26"/>
    </row>
    <row r="608" spans="13:13" ht="13.2">
      <c r="M608" s="26"/>
    </row>
    <row r="609" spans="13:13" ht="13.2">
      <c r="M609" s="26"/>
    </row>
    <row r="610" spans="13:13" ht="13.2">
      <c r="M610" s="26"/>
    </row>
    <row r="611" spans="13:13" ht="13.2">
      <c r="M611" s="26"/>
    </row>
    <row r="612" spans="13:13" ht="13.2">
      <c r="M612" s="26"/>
    </row>
    <row r="613" spans="13:13" ht="13.2">
      <c r="M613" s="26"/>
    </row>
    <row r="614" spans="13:13" ht="13.2">
      <c r="M614" s="26"/>
    </row>
    <row r="615" spans="13:13" ht="13.2">
      <c r="M615" s="26"/>
    </row>
    <row r="616" spans="13:13" ht="13.2">
      <c r="M616" s="26"/>
    </row>
    <row r="617" spans="13:13" ht="13.2">
      <c r="M617" s="26"/>
    </row>
    <row r="618" spans="13:13" ht="13.2">
      <c r="M618" s="26"/>
    </row>
    <row r="619" spans="13:13" ht="13.2">
      <c r="M619" s="26"/>
    </row>
    <row r="620" spans="13:13" ht="13.2">
      <c r="M620" s="26"/>
    </row>
    <row r="621" spans="13:13" ht="13.2">
      <c r="M621" s="26"/>
    </row>
    <row r="622" spans="13:13" ht="13.2">
      <c r="M622" s="26"/>
    </row>
    <row r="623" spans="13:13" ht="13.2">
      <c r="M623" s="26"/>
    </row>
    <row r="624" spans="13:13" ht="13.2">
      <c r="M624" s="26"/>
    </row>
    <row r="625" spans="13:13" ht="13.2">
      <c r="M625" s="26"/>
    </row>
    <row r="626" spans="13:13" ht="13.2">
      <c r="M626" s="26"/>
    </row>
    <row r="627" spans="13:13" ht="13.2">
      <c r="M627" s="26"/>
    </row>
    <row r="628" spans="13:13" ht="13.2">
      <c r="M628" s="26"/>
    </row>
    <row r="629" spans="13:13" ht="13.2">
      <c r="M629" s="26"/>
    </row>
    <row r="630" spans="13:13" ht="13.2">
      <c r="M630" s="26"/>
    </row>
    <row r="631" spans="13:13" ht="13.2">
      <c r="M631" s="26"/>
    </row>
    <row r="632" spans="13:13" ht="13.2">
      <c r="M632" s="26"/>
    </row>
    <row r="633" spans="13:13" ht="13.2">
      <c r="M633" s="26"/>
    </row>
    <row r="634" spans="13:13" ht="13.2">
      <c r="M634" s="26"/>
    </row>
    <row r="635" spans="13:13" ht="13.2">
      <c r="M635" s="26"/>
    </row>
    <row r="636" spans="13:13" ht="13.2">
      <c r="M636" s="26"/>
    </row>
    <row r="637" spans="13:13" ht="13.2">
      <c r="M637" s="26"/>
    </row>
    <row r="638" spans="13:13" ht="13.2">
      <c r="M638" s="26"/>
    </row>
    <row r="639" spans="13:13" ht="13.2">
      <c r="M639" s="26"/>
    </row>
    <row r="640" spans="13:13" ht="13.2">
      <c r="M640" s="26"/>
    </row>
    <row r="641" spans="13:13" ht="13.2">
      <c r="M641" s="26"/>
    </row>
    <row r="642" spans="13:13" ht="13.2">
      <c r="M642" s="26"/>
    </row>
    <row r="643" spans="13:13" ht="13.2">
      <c r="M643" s="26"/>
    </row>
    <row r="644" spans="13:13" ht="13.2">
      <c r="M644" s="26"/>
    </row>
    <row r="645" spans="13:13" ht="13.2">
      <c r="M645" s="26"/>
    </row>
    <row r="646" spans="13:13" ht="13.2">
      <c r="M646" s="26"/>
    </row>
    <row r="647" spans="13:13" ht="13.2">
      <c r="M647" s="26"/>
    </row>
    <row r="648" spans="13:13" ht="13.2">
      <c r="M648" s="26"/>
    </row>
    <row r="649" spans="13:13" ht="13.2">
      <c r="M649" s="26"/>
    </row>
    <row r="650" spans="13:13" ht="13.2">
      <c r="M650" s="26"/>
    </row>
    <row r="651" spans="13:13" ht="13.2">
      <c r="M651" s="26"/>
    </row>
    <row r="652" spans="13:13" ht="13.2">
      <c r="M652" s="26"/>
    </row>
    <row r="653" spans="13:13" ht="13.2">
      <c r="M653" s="26"/>
    </row>
    <row r="654" spans="13:13" ht="13.2">
      <c r="M654" s="26"/>
    </row>
    <row r="655" spans="13:13" ht="13.2">
      <c r="M655" s="26"/>
    </row>
    <row r="656" spans="13:13" ht="13.2">
      <c r="M656" s="26"/>
    </row>
    <row r="657" spans="13:13" ht="13.2">
      <c r="M657" s="26"/>
    </row>
    <row r="658" spans="13:13" ht="13.2">
      <c r="M658" s="26"/>
    </row>
    <row r="659" spans="13:13" ht="13.2">
      <c r="M659" s="26"/>
    </row>
    <row r="660" spans="13:13" ht="13.2">
      <c r="M660" s="26"/>
    </row>
    <row r="661" spans="13:13" ht="13.2">
      <c r="M661" s="26"/>
    </row>
    <row r="662" spans="13:13" ht="13.2">
      <c r="M662" s="26"/>
    </row>
    <row r="663" spans="13:13" ht="13.2">
      <c r="M663" s="26"/>
    </row>
    <row r="664" spans="13:13" ht="13.2">
      <c r="M664" s="26"/>
    </row>
    <row r="665" spans="13:13" ht="13.2">
      <c r="M665" s="26"/>
    </row>
    <row r="666" spans="13:13" ht="13.2">
      <c r="M666" s="26"/>
    </row>
    <row r="667" spans="13:13" ht="13.2">
      <c r="M667" s="26"/>
    </row>
    <row r="668" spans="13:13" ht="13.2">
      <c r="M668" s="26"/>
    </row>
    <row r="669" spans="13:13" ht="13.2">
      <c r="M669" s="26"/>
    </row>
    <row r="670" spans="13:13" ht="13.2">
      <c r="M670" s="26"/>
    </row>
    <row r="671" spans="13:13" ht="13.2">
      <c r="M671" s="26"/>
    </row>
    <row r="672" spans="13:13" ht="13.2">
      <c r="M672" s="26"/>
    </row>
    <row r="673" spans="13:13" ht="13.2">
      <c r="M673" s="26"/>
    </row>
    <row r="674" spans="13:13" ht="13.2">
      <c r="M674" s="26"/>
    </row>
    <row r="675" spans="13:13" ht="13.2">
      <c r="M675" s="26"/>
    </row>
    <row r="676" spans="13:13" ht="13.2">
      <c r="M676" s="26"/>
    </row>
    <row r="677" spans="13:13" ht="13.2">
      <c r="M677" s="26"/>
    </row>
    <row r="678" spans="13:13" ht="13.2">
      <c r="M678" s="26"/>
    </row>
    <row r="679" spans="13:13" ht="13.2">
      <c r="M679" s="26"/>
    </row>
    <row r="680" spans="13:13" ht="13.2">
      <c r="M680" s="26"/>
    </row>
    <row r="681" spans="13:13" ht="13.2">
      <c r="M681" s="26"/>
    </row>
    <row r="682" spans="13:13" ht="13.2">
      <c r="M682" s="26"/>
    </row>
    <row r="683" spans="13:13" ht="13.2">
      <c r="M683" s="26"/>
    </row>
    <row r="684" spans="13:13" ht="13.2">
      <c r="M684" s="26"/>
    </row>
    <row r="685" spans="13:13" ht="13.2">
      <c r="M685" s="26"/>
    </row>
    <row r="686" spans="13:13" ht="13.2">
      <c r="M686" s="26"/>
    </row>
    <row r="687" spans="13:13" ht="13.2">
      <c r="M687" s="26"/>
    </row>
    <row r="688" spans="13:13" ht="13.2">
      <c r="M688" s="26"/>
    </row>
    <row r="689" spans="13:13" ht="13.2">
      <c r="M689" s="26"/>
    </row>
    <row r="690" spans="13:13" ht="13.2">
      <c r="M690" s="26"/>
    </row>
    <row r="691" spans="13:13" ht="13.2">
      <c r="M691" s="26"/>
    </row>
    <row r="692" spans="13:13" ht="13.2">
      <c r="M692" s="26"/>
    </row>
    <row r="693" spans="13:13" ht="13.2">
      <c r="M693" s="26"/>
    </row>
    <row r="694" spans="13:13" ht="13.2">
      <c r="M694" s="26"/>
    </row>
    <row r="695" spans="13:13" ht="13.2">
      <c r="M695" s="26"/>
    </row>
    <row r="696" spans="13:13" ht="13.2">
      <c r="M696" s="26"/>
    </row>
    <row r="697" spans="13:13" ht="13.2">
      <c r="M697" s="26"/>
    </row>
    <row r="698" spans="13:13" ht="13.2">
      <c r="M698" s="26"/>
    </row>
    <row r="699" spans="13:13" ht="13.2">
      <c r="M699" s="26"/>
    </row>
    <row r="700" spans="13:13" ht="13.2">
      <c r="M700" s="26"/>
    </row>
    <row r="701" spans="13:13" ht="13.2">
      <c r="M701" s="26"/>
    </row>
    <row r="702" spans="13:13" ht="13.2">
      <c r="M702" s="26"/>
    </row>
    <row r="703" spans="13:13" ht="13.2">
      <c r="M703" s="26"/>
    </row>
    <row r="704" spans="13:13" ht="13.2">
      <c r="M704" s="26"/>
    </row>
    <row r="705" spans="13:13" ht="13.2">
      <c r="M705" s="26"/>
    </row>
    <row r="706" spans="13:13" ht="13.2">
      <c r="M706" s="26"/>
    </row>
    <row r="707" spans="13:13" ht="13.2">
      <c r="M707" s="26"/>
    </row>
    <row r="708" spans="13:13" ht="13.2">
      <c r="M708" s="26"/>
    </row>
    <row r="709" spans="13:13" ht="13.2">
      <c r="M709" s="26"/>
    </row>
    <row r="710" spans="13:13" ht="13.2">
      <c r="M710" s="26"/>
    </row>
    <row r="711" spans="13:13" ht="13.2">
      <c r="M711" s="26"/>
    </row>
    <row r="712" spans="13:13" ht="13.2">
      <c r="M712" s="26"/>
    </row>
    <row r="713" spans="13:13" ht="13.2">
      <c r="M713" s="26"/>
    </row>
    <row r="714" spans="13:13" ht="13.2">
      <c r="M714" s="26"/>
    </row>
    <row r="715" spans="13:13" ht="13.2">
      <c r="M715" s="26"/>
    </row>
    <row r="716" spans="13:13" ht="13.2">
      <c r="M716" s="26"/>
    </row>
    <row r="717" spans="13:13" ht="13.2">
      <c r="M717" s="26"/>
    </row>
    <row r="718" spans="13:13" ht="13.2">
      <c r="M718" s="26"/>
    </row>
    <row r="719" spans="13:13" ht="13.2">
      <c r="M719" s="26"/>
    </row>
    <row r="720" spans="13:13" ht="13.2">
      <c r="M720" s="26"/>
    </row>
    <row r="721" spans="13:13" ht="13.2">
      <c r="M721" s="26"/>
    </row>
    <row r="722" spans="13:13" ht="13.2">
      <c r="M722" s="26"/>
    </row>
    <row r="723" spans="13:13" ht="13.2">
      <c r="M723" s="26"/>
    </row>
    <row r="724" spans="13:13" ht="13.2">
      <c r="M724" s="26"/>
    </row>
    <row r="725" spans="13:13" ht="13.2">
      <c r="M725" s="26"/>
    </row>
    <row r="726" spans="13:13" ht="13.2">
      <c r="M726" s="26"/>
    </row>
    <row r="727" spans="13:13" ht="13.2">
      <c r="M727" s="26"/>
    </row>
    <row r="728" spans="13:13" ht="13.2">
      <c r="M728" s="26"/>
    </row>
    <row r="729" spans="13:13" ht="13.2">
      <c r="M729" s="26"/>
    </row>
    <row r="730" spans="13:13" ht="13.2">
      <c r="M730" s="26"/>
    </row>
    <row r="731" spans="13:13" ht="13.2">
      <c r="M731" s="26"/>
    </row>
    <row r="732" spans="13:13" ht="13.2">
      <c r="M732" s="26"/>
    </row>
    <row r="733" spans="13:13" ht="13.2">
      <c r="M733" s="26"/>
    </row>
    <row r="734" spans="13:13" ht="13.2">
      <c r="M734" s="26"/>
    </row>
    <row r="735" spans="13:13" ht="13.2">
      <c r="M735" s="26"/>
    </row>
    <row r="736" spans="13:13" ht="13.2">
      <c r="M736" s="26"/>
    </row>
    <row r="737" spans="13:13" ht="13.2">
      <c r="M737" s="26"/>
    </row>
    <row r="738" spans="13:13" ht="13.2">
      <c r="M738" s="26"/>
    </row>
    <row r="739" spans="13:13" ht="13.2">
      <c r="M739" s="26"/>
    </row>
    <row r="740" spans="13:13" ht="13.2">
      <c r="M740" s="26"/>
    </row>
    <row r="741" spans="13:13" ht="13.2">
      <c r="M741" s="26"/>
    </row>
    <row r="742" spans="13:13" ht="13.2">
      <c r="M742" s="26"/>
    </row>
    <row r="743" spans="13:13" ht="13.2">
      <c r="M743" s="26"/>
    </row>
    <row r="744" spans="13:13" ht="13.2">
      <c r="M744" s="26"/>
    </row>
    <row r="745" spans="13:13" ht="13.2">
      <c r="M745" s="26"/>
    </row>
    <row r="746" spans="13:13" ht="13.2">
      <c r="M746" s="26"/>
    </row>
    <row r="747" spans="13:13" ht="13.2">
      <c r="M747" s="26"/>
    </row>
    <row r="748" spans="13:13" ht="13.2">
      <c r="M748" s="26"/>
    </row>
    <row r="749" spans="13:13" ht="13.2">
      <c r="M749" s="26"/>
    </row>
    <row r="750" spans="13:13" ht="13.2">
      <c r="M750" s="26"/>
    </row>
    <row r="751" spans="13:13" ht="13.2">
      <c r="M751" s="26"/>
    </row>
    <row r="752" spans="13:13" ht="13.2">
      <c r="M752" s="26"/>
    </row>
    <row r="753" spans="13:13" ht="13.2">
      <c r="M753" s="26"/>
    </row>
    <row r="754" spans="13:13" ht="13.2">
      <c r="M754" s="26"/>
    </row>
    <row r="755" spans="13:13" ht="13.2">
      <c r="M755" s="26"/>
    </row>
    <row r="756" spans="13:13" ht="13.2">
      <c r="M756" s="26"/>
    </row>
    <row r="757" spans="13:13" ht="13.2">
      <c r="M757" s="26"/>
    </row>
    <row r="758" spans="13:13" ht="13.2">
      <c r="M758" s="26"/>
    </row>
    <row r="759" spans="13:13" ht="13.2">
      <c r="M759" s="26"/>
    </row>
    <row r="760" spans="13:13" ht="13.2">
      <c r="M760" s="26"/>
    </row>
    <row r="761" spans="13:13" ht="13.2">
      <c r="M761" s="26"/>
    </row>
    <row r="762" spans="13:13" ht="13.2">
      <c r="M762" s="26"/>
    </row>
    <row r="763" spans="13:13" ht="13.2">
      <c r="M763" s="26"/>
    </row>
    <row r="764" spans="13:13" ht="13.2">
      <c r="M764" s="26"/>
    </row>
    <row r="765" spans="13:13" ht="13.2">
      <c r="M765" s="26"/>
    </row>
    <row r="766" spans="13:13" ht="13.2">
      <c r="M766" s="26"/>
    </row>
    <row r="767" spans="13:13" ht="13.2">
      <c r="M767" s="26"/>
    </row>
    <row r="768" spans="13:13" ht="13.2">
      <c r="M768" s="26"/>
    </row>
    <row r="769" spans="13:13" ht="13.2">
      <c r="M769" s="26"/>
    </row>
    <row r="770" spans="13:13" ht="13.2">
      <c r="M770" s="26"/>
    </row>
    <row r="771" spans="13:13" ht="13.2">
      <c r="M771" s="26"/>
    </row>
    <row r="772" spans="13:13" ht="13.2">
      <c r="M772" s="26"/>
    </row>
    <row r="773" spans="13:13" ht="13.2">
      <c r="M773" s="26"/>
    </row>
    <row r="774" spans="13:13" ht="13.2">
      <c r="M774" s="26"/>
    </row>
    <row r="775" spans="13:13" ht="13.2">
      <c r="M775" s="26"/>
    </row>
    <row r="776" spans="13:13" ht="13.2">
      <c r="M776" s="26"/>
    </row>
    <row r="777" spans="13:13" ht="13.2">
      <c r="M777" s="26"/>
    </row>
    <row r="778" spans="13:13" ht="13.2">
      <c r="M778" s="26"/>
    </row>
    <row r="779" spans="13:13" ht="13.2">
      <c r="M779" s="26"/>
    </row>
    <row r="780" spans="13:13" ht="13.2">
      <c r="M780" s="26"/>
    </row>
    <row r="781" spans="13:13" ht="13.2">
      <c r="M781" s="26"/>
    </row>
    <row r="782" spans="13:13" ht="13.2">
      <c r="M782" s="26"/>
    </row>
    <row r="783" spans="13:13" ht="13.2">
      <c r="M783" s="26"/>
    </row>
    <row r="784" spans="13:13" ht="13.2">
      <c r="M784" s="26"/>
    </row>
    <row r="785" spans="13:13" ht="13.2">
      <c r="M785" s="26"/>
    </row>
    <row r="786" spans="13:13" ht="13.2">
      <c r="M786" s="26"/>
    </row>
    <row r="787" spans="13:13" ht="13.2">
      <c r="M787" s="26"/>
    </row>
    <row r="788" spans="13:13" ht="13.2">
      <c r="M788" s="26"/>
    </row>
    <row r="789" spans="13:13" ht="13.2">
      <c r="M789" s="26"/>
    </row>
    <row r="790" spans="13:13" ht="13.2">
      <c r="M790" s="26"/>
    </row>
    <row r="791" spans="13:13" ht="13.2">
      <c r="M791" s="26"/>
    </row>
    <row r="792" spans="13:13" ht="13.2">
      <c r="M792" s="26"/>
    </row>
    <row r="793" spans="13:13" ht="13.2">
      <c r="M793" s="26"/>
    </row>
    <row r="794" spans="13:13" ht="13.2">
      <c r="M794" s="26"/>
    </row>
    <row r="795" spans="13:13" ht="13.2">
      <c r="M795" s="26"/>
    </row>
    <row r="796" spans="13:13" ht="13.2">
      <c r="M796" s="26"/>
    </row>
    <row r="797" spans="13:13" ht="13.2">
      <c r="M797" s="26"/>
    </row>
    <row r="798" spans="13:13" ht="13.2">
      <c r="M798" s="26"/>
    </row>
    <row r="799" spans="13:13" ht="13.2">
      <c r="M799" s="26"/>
    </row>
    <row r="800" spans="13:13" ht="13.2">
      <c r="M800" s="26"/>
    </row>
    <row r="801" spans="13:13" ht="13.2">
      <c r="M801" s="26"/>
    </row>
    <row r="802" spans="13:13" ht="13.2">
      <c r="M802" s="26"/>
    </row>
    <row r="803" spans="13:13" ht="13.2">
      <c r="M803" s="26"/>
    </row>
    <row r="804" spans="13:13" ht="13.2">
      <c r="M804" s="26"/>
    </row>
    <row r="805" spans="13:13" ht="13.2">
      <c r="M805" s="26"/>
    </row>
    <row r="806" spans="13:13" ht="13.2">
      <c r="M806" s="26"/>
    </row>
    <row r="807" spans="13:13" ht="13.2">
      <c r="M807" s="26"/>
    </row>
    <row r="808" spans="13:13" ht="13.2">
      <c r="M808" s="26"/>
    </row>
    <row r="809" spans="13:13" ht="13.2">
      <c r="M809" s="26"/>
    </row>
    <row r="810" spans="13:13" ht="13.2">
      <c r="M810" s="26"/>
    </row>
    <row r="811" spans="13:13" ht="13.2">
      <c r="M811" s="26"/>
    </row>
    <row r="812" spans="13:13" ht="13.2">
      <c r="M812" s="26"/>
    </row>
    <row r="813" spans="13:13" ht="13.2">
      <c r="M813" s="26"/>
    </row>
    <row r="814" spans="13:13" ht="13.2">
      <c r="M814" s="26"/>
    </row>
    <row r="815" spans="13:13" ht="13.2">
      <c r="M815" s="26"/>
    </row>
    <row r="816" spans="13:13" ht="13.2">
      <c r="M816" s="26"/>
    </row>
    <row r="817" spans="13:13" ht="13.2">
      <c r="M817" s="26"/>
    </row>
    <row r="818" spans="13:13" ht="13.2">
      <c r="M818" s="26"/>
    </row>
    <row r="819" spans="13:13" ht="13.2">
      <c r="M819" s="26"/>
    </row>
    <row r="820" spans="13:13" ht="13.2">
      <c r="M820" s="26"/>
    </row>
    <row r="821" spans="13:13" ht="13.2">
      <c r="M821" s="26"/>
    </row>
    <row r="822" spans="13:13" ht="13.2">
      <c r="M822" s="26"/>
    </row>
    <row r="823" spans="13:13" ht="13.2">
      <c r="M823" s="26"/>
    </row>
    <row r="824" spans="13:13" ht="13.2">
      <c r="M824" s="26"/>
    </row>
    <row r="825" spans="13:13" ht="13.2">
      <c r="M825" s="26"/>
    </row>
    <row r="826" spans="13:13" ht="13.2">
      <c r="M826" s="26"/>
    </row>
    <row r="827" spans="13:13" ht="13.2">
      <c r="M827" s="26"/>
    </row>
    <row r="828" spans="13:13" ht="13.2">
      <c r="M828" s="26"/>
    </row>
    <row r="829" spans="13:13" ht="13.2">
      <c r="M829" s="26"/>
    </row>
    <row r="830" spans="13:13" ht="13.2">
      <c r="M830" s="26"/>
    </row>
    <row r="831" spans="13:13" ht="13.2">
      <c r="M831" s="26"/>
    </row>
    <row r="832" spans="13:13" ht="13.2">
      <c r="M832" s="26"/>
    </row>
    <row r="833" spans="13:13" ht="13.2">
      <c r="M833" s="26"/>
    </row>
    <row r="834" spans="13:13" ht="13.2">
      <c r="M834" s="26"/>
    </row>
    <row r="835" spans="13:13" ht="13.2">
      <c r="M835" s="26"/>
    </row>
    <row r="836" spans="13:13" ht="13.2">
      <c r="M836" s="26"/>
    </row>
    <row r="837" spans="13:13" ht="13.2">
      <c r="M837" s="26"/>
    </row>
    <row r="838" spans="13:13" ht="13.2">
      <c r="M838" s="26"/>
    </row>
    <row r="839" spans="13:13" ht="13.2">
      <c r="M839" s="26"/>
    </row>
    <row r="840" spans="13:13" ht="13.2">
      <c r="M840" s="26"/>
    </row>
    <row r="841" spans="13:13" ht="13.2">
      <c r="M841" s="26"/>
    </row>
    <row r="842" spans="13:13" ht="13.2">
      <c r="M842" s="26"/>
    </row>
    <row r="843" spans="13:13" ht="13.2">
      <c r="M843" s="26"/>
    </row>
    <row r="844" spans="13:13" ht="13.2">
      <c r="M844" s="26"/>
    </row>
    <row r="845" spans="13:13" ht="13.2">
      <c r="M845" s="26"/>
    </row>
    <row r="846" spans="13:13" ht="13.2">
      <c r="M846" s="26"/>
    </row>
    <row r="847" spans="13:13" ht="13.2">
      <c r="M847" s="26"/>
    </row>
    <row r="848" spans="13:13" ht="13.2">
      <c r="M848" s="26"/>
    </row>
    <row r="849" spans="13:13" ht="13.2">
      <c r="M849" s="26"/>
    </row>
    <row r="850" spans="13:13" ht="13.2">
      <c r="M850" s="26"/>
    </row>
    <row r="851" spans="13:13" ht="13.2">
      <c r="M851" s="26"/>
    </row>
    <row r="852" spans="13:13" ht="13.2">
      <c r="M852" s="26"/>
    </row>
    <row r="853" spans="13:13" ht="13.2">
      <c r="M853" s="26"/>
    </row>
    <row r="854" spans="13:13" ht="13.2">
      <c r="M854" s="26"/>
    </row>
    <row r="855" spans="13:13" ht="13.2">
      <c r="M855" s="26"/>
    </row>
    <row r="856" spans="13:13" ht="13.2">
      <c r="M856" s="26"/>
    </row>
    <row r="857" spans="13:13" ht="13.2">
      <c r="M857" s="26"/>
    </row>
    <row r="858" spans="13:13" ht="13.2">
      <c r="M858" s="26"/>
    </row>
    <row r="859" spans="13:13" ht="13.2">
      <c r="M859" s="26"/>
    </row>
    <row r="860" spans="13:13" ht="13.2">
      <c r="M860" s="26"/>
    </row>
    <row r="861" spans="13:13" ht="13.2">
      <c r="M861" s="26"/>
    </row>
    <row r="862" spans="13:13" ht="13.2">
      <c r="M862" s="26"/>
    </row>
    <row r="863" spans="13:13" ht="13.2">
      <c r="M863" s="26"/>
    </row>
    <row r="864" spans="13:13" ht="13.2">
      <c r="M864" s="26"/>
    </row>
    <row r="865" spans="13:13" ht="13.2">
      <c r="M865" s="26"/>
    </row>
    <row r="866" spans="13:13" ht="13.2">
      <c r="M866" s="26"/>
    </row>
    <row r="867" spans="13:13" ht="13.2">
      <c r="M867" s="26"/>
    </row>
    <row r="868" spans="13:13" ht="13.2">
      <c r="M868" s="26"/>
    </row>
    <row r="869" spans="13:13" ht="13.2">
      <c r="M869" s="26"/>
    </row>
    <row r="870" spans="13:13" ht="13.2">
      <c r="M870" s="26"/>
    </row>
    <row r="871" spans="13:13" ht="13.2">
      <c r="M871" s="26"/>
    </row>
    <row r="872" spans="13:13" ht="13.2">
      <c r="M872" s="26"/>
    </row>
    <row r="873" spans="13:13" ht="13.2">
      <c r="M873" s="26"/>
    </row>
    <row r="874" spans="13:13" ht="13.2">
      <c r="M874" s="26"/>
    </row>
    <row r="875" spans="13:13" ht="13.2">
      <c r="M875" s="26"/>
    </row>
    <row r="876" spans="13:13" ht="13.2">
      <c r="M876" s="26"/>
    </row>
    <row r="877" spans="13:13" ht="13.2">
      <c r="M877" s="26"/>
    </row>
    <row r="878" spans="13:13" ht="13.2">
      <c r="M878" s="26"/>
    </row>
    <row r="879" spans="13:13" ht="13.2">
      <c r="M879" s="26"/>
    </row>
    <row r="880" spans="13:13" ht="13.2">
      <c r="M880" s="26"/>
    </row>
    <row r="881" spans="13:13" ht="13.2">
      <c r="M881" s="26"/>
    </row>
    <row r="882" spans="13:13" ht="13.2">
      <c r="M882" s="26"/>
    </row>
    <row r="883" spans="13:13" ht="13.2">
      <c r="M883" s="26"/>
    </row>
    <row r="884" spans="13:13" ht="13.2">
      <c r="M884" s="26"/>
    </row>
    <row r="885" spans="13:13" ht="13.2">
      <c r="M885" s="26"/>
    </row>
    <row r="886" spans="13:13" ht="13.2">
      <c r="M886" s="26"/>
    </row>
    <row r="887" spans="13:13" ht="13.2">
      <c r="M887" s="26"/>
    </row>
    <row r="888" spans="13:13" ht="13.2">
      <c r="M888" s="26"/>
    </row>
    <row r="889" spans="13:13" ht="13.2">
      <c r="M889" s="26"/>
    </row>
    <row r="890" spans="13:13" ht="13.2">
      <c r="M890" s="26"/>
    </row>
    <row r="891" spans="13:13" ht="13.2">
      <c r="M891" s="26"/>
    </row>
    <row r="892" spans="13:13" ht="13.2">
      <c r="M892" s="26"/>
    </row>
    <row r="893" spans="13:13" ht="13.2">
      <c r="M893" s="26"/>
    </row>
    <row r="894" spans="13:13" ht="13.2">
      <c r="M894" s="26"/>
    </row>
    <row r="895" spans="13:13" ht="13.2">
      <c r="M895" s="26"/>
    </row>
    <row r="896" spans="13:13" ht="13.2">
      <c r="M896" s="26"/>
    </row>
    <row r="897" spans="13:13" ht="13.2">
      <c r="M897" s="26"/>
    </row>
    <row r="898" spans="13:13" ht="13.2">
      <c r="M898" s="26"/>
    </row>
    <row r="899" spans="13:13" ht="13.2">
      <c r="M899" s="26"/>
    </row>
    <row r="900" spans="13:13" ht="13.2">
      <c r="M900" s="26"/>
    </row>
    <row r="901" spans="13:13" ht="13.2">
      <c r="M901" s="26"/>
    </row>
    <row r="902" spans="13:13" ht="13.2">
      <c r="M902" s="26"/>
    </row>
    <row r="903" spans="13:13" ht="13.2">
      <c r="M903" s="26"/>
    </row>
    <row r="904" spans="13:13" ht="13.2">
      <c r="M904" s="26"/>
    </row>
    <row r="905" spans="13:13" ht="13.2">
      <c r="M905" s="26"/>
    </row>
    <row r="906" spans="13:13" ht="13.2">
      <c r="M906" s="26"/>
    </row>
    <row r="907" spans="13:13" ht="13.2">
      <c r="M907" s="26"/>
    </row>
    <row r="908" spans="13:13" ht="13.2">
      <c r="M908" s="26"/>
    </row>
    <row r="909" spans="13:13" ht="13.2">
      <c r="M909" s="26"/>
    </row>
    <row r="910" spans="13:13" ht="13.2">
      <c r="M910" s="26"/>
    </row>
    <row r="911" spans="13:13" ht="13.2">
      <c r="M911" s="26"/>
    </row>
    <row r="912" spans="13:13" ht="13.2">
      <c r="M912" s="26"/>
    </row>
    <row r="913" spans="13:13" ht="13.2">
      <c r="M913" s="26"/>
    </row>
    <row r="914" spans="13:13" ht="13.2">
      <c r="M914" s="26"/>
    </row>
    <row r="915" spans="13:13" ht="13.2">
      <c r="M915" s="26"/>
    </row>
    <row r="916" spans="13:13" ht="13.2">
      <c r="M916" s="26"/>
    </row>
    <row r="917" spans="13:13" ht="13.2">
      <c r="M917" s="26"/>
    </row>
    <row r="918" spans="13:13" ht="13.2">
      <c r="M918" s="26"/>
    </row>
    <row r="919" spans="13:13" ht="13.2">
      <c r="M919" s="26"/>
    </row>
    <row r="920" spans="13:13" ht="13.2">
      <c r="M920" s="26"/>
    </row>
    <row r="921" spans="13:13" ht="13.2">
      <c r="M921" s="26"/>
    </row>
    <row r="922" spans="13:13" ht="13.2">
      <c r="M922" s="26"/>
    </row>
    <row r="923" spans="13:13" ht="13.2">
      <c r="M923" s="26"/>
    </row>
    <row r="924" spans="13:13" ht="13.2">
      <c r="M924" s="26"/>
    </row>
    <row r="925" spans="13:13" ht="13.2">
      <c r="M925" s="26"/>
    </row>
    <row r="926" spans="13:13" ht="13.2">
      <c r="M926" s="26"/>
    </row>
    <row r="927" spans="13:13" ht="13.2">
      <c r="M927" s="26"/>
    </row>
    <row r="928" spans="13:13" ht="13.2">
      <c r="M928" s="26"/>
    </row>
    <row r="929" spans="13:13" ht="13.2">
      <c r="M929" s="26"/>
    </row>
    <row r="930" spans="13:13" ht="13.2">
      <c r="M930" s="26"/>
    </row>
    <row r="931" spans="13:13" ht="13.2">
      <c r="M931" s="26"/>
    </row>
    <row r="932" spans="13:13" ht="13.2">
      <c r="M932" s="26"/>
    </row>
    <row r="933" spans="13:13" ht="13.2">
      <c r="M933" s="26"/>
    </row>
    <row r="934" spans="13:13" ht="13.2">
      <c r="M934" s="26"/>
    </row>
    <row r="935" spans="13:13" ht="13.2">
      <c r="M935" s="26"/>
    </row>
    <row r="936" spans="13:13" ht="13.2">
      <c r="M936" s="26"/>
    </row>
    <row r="937" spans="13:13" ht="13.2">
      <c r="M937" s="26"/>
    </row>
    <row r="938" spans="13:13" ht="13.2">
      <c r="M938" s="26"/>
    </row>
    <row r="939" spans="13:13" ht="13.2">
      <c r="M939" s="26"/>
    </row>
    <row r="940" spans="13:13" ht="13.2">
      <c r="M940" s="26"/>
    </row>
    <row r="941" spans="13:13" ht="13.2">
      <c r="M941" s="26"/>
    </row>
    <row r="942" spans="13:13" ht="13.2">
      <c r="M942" s="26"/>
    </row>
    <row r="943" spans="13:13" ht="13.2">
      <c r="M943" s="26"/>
    </row>
    <row r="944" spans="13:13" ht="13.2">
      <c r="M944" s="26"/>
    </row>
    <row r="945" spans="13:13" ht="13.2">
      <c r="M945" s="26"/>
    </row>
    <row r="946" spans="13:13" ht="13.2">
      <c r="M946" s="26"/>
    </row>
    <row r="947" spans="13:13" ht="13.2">
      <c r="M947" s="26"/>
    </row>
    <row r="948" spans="13:13" ht="13.2">
      <c r="M948" s="26"/>
    </row>
    <row r="949" spans="13:13" ht="13.2">
      <c r="M949" s="26"/>
    </row>
    <row r="950" spans="13:13" ht="13.2">
      <c r="M950" s="26"/>
    </row>
    <row r="951" spans="13:13" ht="13.2">
      <c r="M951" s="26"/>
    </row>
    <row r="952" spans="13:13" ht="13.2">
      <c r="M952" s="26"/>
    </row>
    <row r="953" spans="13:13" ht="13.2">
      <c r="M953" s="26"/>
    </row>
    <row r="954" spans="13:13" ht="13.2">
      <c r="M954" s="26"/>
    </row>
    <row r="955" spans="13:13" ht="13.2">
      <c r="M955" s="26"/>
    </row>
    <row r="956" spans="13:13" ht="13.2">
      <c r="M956" s="26"/>
    </row>
    <row r="957" spans="13:13" ht="13.2">
      <c r="M957" s="26"/>
    </row>
    <row r="958" spans="13:13" ht="13.2">
      <c r="M958" s="26"/>
    </row>
    <row r="959" spans="13:13" ht="13.2">
      <c r="M959" s="26"/>
    </row>
    <row r="960" spans="13:13" ht="13.2">
      <c r="M960" s="26"/>
    </row>
    <row r="961" spans="13:13" ht="13.2">
      <c r="M961" s="26"/>
    </row>
    <row r="962" spans="13:13" ht="13.2">
      <c r="M962" s="26"/>
    </row>
    <row r="963" spans="13:13" ht="13.2">
      <c r="M963" s="26"/>
    </row>
    <row r="964" spans="13:13" ht="13.2">
      <c r="M964" s="26"/>
    </row>
    <row r="965" spans="13:13" ht="13.2">
      <c r="M965" s="26"/>
    </row>
    <row r="966" spans="13:13" ht="13.2">
      <c r="M966" s="26"/>
    </row>
    <row r="967" spans="13:13" ht="13.2">
      <c r="M967" s="26"/>
    </row>
    <row r="968" spans="13:13" ht="13.2">
      <c r="M968" s="26"/>
    </row>
    <row r="969" spans="13:13" ht="13.2">
      <c r="M969" s="26"/>
    </row>
    <row r="970" spans="13:13" ht="13.2">
      <c r="M970" s="26"/>
    </row>
    <row r="971" spans="13:13" ht="13.2">
      <c r="M971" s="26"/>
    </row>
    <row r="972" spans="13:13" ht="13.2">
      <c r="M972" s="26"/>
    </row>
    <row r="973" spans="13:13" ht="13.2">
      <c r="M973" s="26"/>
    </row>
    <row r="974" spans="13:13" ht="13.2">
      <c r="M974" s="26"/>
    </row>
    <row r="975" spans="13:13" ht="13.2">
      <c r="M975" s="26"/>
    </row>
    <row r="976" spans="13:13" ht="13.2">
      <c r="M976" s="26"/>
    </row>
    <row r="977" spans="13:13" ht="13.2">
      <c r="M977" s="26"/>
    </row>
    <row r="978" spans="13:13" ht="13.2">
      <c r="M978" s="26"/>
    </row>
    <row r="979" spans="13:13" ht="13.2">
      <c r="M979" s="26"/>
    </row>
    <row r="980" spans="13:13" ht="13.2">
      <c r="M980" s="26"/>
    </row>
    <row r="981" spans="13:13" ht="13.2">
      <c r="M981" s="26"/>
    </row>
    <row r="982" spans="13:13" ht="13.2">
      <c r="M982" s="26"/>
    </row>
    <row r="983" spans="13:13" ht="13.2">
      <c r="M983" s="26"/>
    </row>
    <row r="984" spans="13:13" ht="13.2">
      <c r="M984" s="26"/>
    </row>
    <row r="985" spans="13:13" ht="13.2">
      <c r="M985" s="26"/>
    </row>
    <row r="986" spans="13:13" ht="13.2">
      <c r="M986" s="26"/>
    </row>
    <row r="987" spans="13:13" ht="13.2">
      <c r="M987" s="26"/>
    </row>
    <row r="988" spans="13:13" ht="13.2">
      <c r="M988" s="26"/>
    </row>
    <row r="989" spans="13:13" ht="13.2">
      <c r="M989" s="26"/>
    </row>
    <row r="990" spans="13:13" ht="13.2">
      <c r="M990" s="26"/>
    </row>
    <row r="991" spans="13:13" ht="13.2">
      <c r="M991" s="26"/>
    </row>
    <row r="992" spans="13:13" ht="13.2">
      <c r="M992" s="26"/>
    </row>
    <row r="993" spans="13:13" ht="13.2">
      <c r="M993" s="26"/>
    </row>
    <row r="994" spans="13:13" ht="13.2">
      <c r="M994" s="26"/>
    </row>
    <row r="995" spans="13:13" ht="13.2">
      <c r="M995" s="26"/>
    </row>
    <row r="996" spans="13:13" ht="13.2">
      <c r="M996" s="26"/>
    </row>
    <row r="997" spans="13:13" ht="13.2">
      <c r="M997" s="26"/>
    </row>
    <row r="998" spans="13:13" ht="13.2">
      <c r="M998" s="26"/>
    </row>
    <row r="999" spans="13:13" ht="13.2">
      <c r="M999" s="26"/>
    </row>
    <row r="1000" spans="13:13" ht="13.2">
      <c r="M1000" s="26"/>
    </row>
    <row r="1001" spans="13:13" ht="13.2">
      <c r="M1001" s="26"/>
    </row>
    <row r="1002" spans="13:13" ht="13.2">
      <c r="M1002" s="26"/>
    </row>
    <row r="1003" spans="13:13" ht="13.2">
      <c r="M1003" s="26"/>
    </row>
    <row r="1004" spans="13:13" ht="13.2">
      <c r="M1004" s="26"/>
    </row>
    <row r="1005" spans="13:13" ht="13.2">
      <c r="M1005" s="2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I41"/>
  <sheetViews>
    <sheetView tabSelected="1" workbookViewId="0">
      <pane xSplit="1" ySplit="9" topLeftCell="CH25" activePane="bottomRight" state="frozen"/>
      <selection pane="topRight" activeCell="B1" sqref="B1"/>
      <selection pane="bottomLeft" activeCell="A10" sqref="A10"/>
      <selection pane="bottomRight" activeCell="N37" sqref="N37:CV39"/>
    </sheetView>
  </sheetViews>
  <sheetFormatPr defaultColWidth="17.33203125" defaultRowHeight="15.75" customHeight="1"/>
  <cols>
    <col min="1" max="1" width="22.33203125" customWidth="1"/>
    <col min="2" max="6" width="12.109375" hidden="1" customWidth="1"/>
    <col min="7" max="7" width="12.88671875" hidden="1" customWidth="1"/>
    <col min="8" max="9" width="12.109375" hidden="1" customWidth="1"/>
    <col min="10" max="10" width="10.6640625" hidden="1" customWidth="1"/>
    <col min="11" max="11" width="12.33203125" hidden="1" customWidth="1"/>
    <col min="12" max="12" width="12" hidden="1" customWidth="1"/>
    <col min="13" max="13" width="8.5546875" hidden="1" customWidth="1"/>
    <col min="14" max="14" width="8.5546875" customWidth="1"/>
    <col min="15" max="17" width="8.5546875" hidden="1" customWidth="1"/>
    <col min="18" max="18" width="10.6640625" hidden="1" customWidth="1"/>
    <col min="19" max="19" width="12.33203125" hidden="1" customWidth="1"/>
    <col min="20" max="20" width="12" hidden="1" customWidth="1"/>
    <col min="21" max="21" width="8.5546875" hidden="1" customWidth="1"/>
    <col min="22" max="22" width="8.5546875" customWidth="1"/>
    <col min="23" max="25" width="8.5546875" hidden="1" customWidth="1"/>
    <col min="26" max="26" width="10.6640625" hidden="1" customWidth="1"/>
    <col min="27" max="27" width="12.33203125" hidden="1" customWidth="1"/>
    <col min="28" max="28" width="12" hidden="1" customWidth="1"/>
    <col min="29" max="29" width="8.5546875" hidden="1" customWidth="1"/>
    <col min="30" max="32" width="8.5546875" customWidth="1"/>
    <col min="33" max="33" width="9.109375" customWidth="1"/>
    <col min="34" max="34" width="10.6640625" customWidth="1"/>
    <col min="35" max="35" width="12.33203125" customWidth="1"/>
    <col min="36" max="37" width="12" customWidth="1"/>
    <col min="38" max="42" width="8.5546875" customWidth="1"/>
    <col min="43" max="43" width="10.6640625" customWidth="1"/>
    <col min="44" max="44" width="12.33203125" customWidth="1"/>
    <col min="45" max="45" width="12" customWidth="1"/>
    <col min="46" max="50" width="8.5546875" customWidth="1"/>
    <col min="51" max="51" width="10.6640625" customWidth="1"/>
    <col min="52" max="52" width="12.33203125" customWidth="1"/>
    <col min="53" max="53" width="12" customWidth="1"/>
    <col min="54" max="58" width="8.5546875" customWidth="1"/>
    <col min="59" max="59" width="10.6640625" customWidth="1"/>
    <col min="60" max="60" width="12.33203125" customWidth="1"/>
    <col min="61" max="61" width="12" customWidth="1"/>
    <col min="62" max="66" width="8.5546875" customWidth="1"/>
    <col min="67" max="67" width="10.6640625" customWidth="1"/>
    <col min="68" max="68" width="12.33203125" customWidth="1"/>
    <col min="69" max="69" width="12" customWidth="1"/>
    <col min="70" max="74" width="8.5546875" customWidth="1"/>
    <col min="75" max="75" width="10.6640625" customWidth="1"/>
    <col min="76" max="76" width="12.33203125" customWidth="1"/>
    <col min="77" max="77" width="12" customWidth="1"/>
    <col min="78" max="82" width="8.5546875" customWidth="1"/>
    <col min="83" max="83" width="10.6640625" customWidth="1"/>
    <col min="84" max="84" width="12.33203125" customWidth="1"/>
    <col min="85" max="85" width="12" customWidth="1"/>
    <col min="86" max="90" width="8.5546875" customWidth="1"/>
    <col min="91" max="91" width="10.6640625" customWidth="1"/>
    <col min="92" max="92" width="12.33203125" customWidth="1"/>
    <col min="93" max="93" width="12" customWidth="1"/>
    <col min="94" max="98" width="8.5546875" customWidth="1"/>
    <col min="99" max="99" width="10.6640625" customWidth="1"/>
    <col min="100" max="100" width="12.33203125" customWidth="1"/>
    <col min="101" max="101" width="12" customWidth="1"/>
    <col min="102" max="106" width="8.5546875" customWidth="1"/>
    <col min="107" max="107" width="10.6640625" customWidth="1"/>
    <col min="108" max="108" width="12.33203125" customWidth="1"/>
    <col min="109" max="109" width="12" customWidth="1"/>
    <col min="110" max="113" width="8.5546875" customWidth="1"/>
  </cols>
  <sheetData>
    <row r="1" spans="1:113" ht="16.5" customHeight="1">
      <c r="A1" s="27"/>
      <c r="B1" s="28" t="s">
        <v>606</v>
      </c>
      <c r="C1" s="28" t="s">
        <v>607</v>
      </c>
      <c r="D1" s="28" t="s">
        <v>608</v>
      </c>
      <c r="E1" s="28" t="s">
        <v>609</v>
      </c>
      <c r="F1" s="28" t="s">
        <v>610</v>
      </c>
      <c r="G1" s="28" t="s">
        <v>611</v>
      </c>
      <c r="H1" s="28" t="s">
        <v>612</v>
      </c>
      <c r="I1" s="29"/>
      <c r="J1" s="28" t="s">
        <v>613</v>
      </c>
      <c r="K1" s="28" t="s">
        <v>614</v>
      </c>
      <c r="L1" s="28" t="s">
        <v>615</v>
      </c>
      <c r="M1" s="28" t="s">
        <v>616</v>
      </c>
      <c r="N1" s="28" t="s">
        <v>617</v>
      </c>
      <c r="O1" s="28" t="s">
        <v>618</v>
      </c>
      <c r="P1" s="28" t="s">
        <v>619</v>
      </c>
      <c r="Q1" s="29"/>
      <c r="R1" s="28" t="s">
        <v>620</v>
      </c>
      <c r="S1" s="28" t="s">
        <v>621</v>
      </c>
      <c r="T1" s="28" t="s">
        <v>622</v>
      </c>
      <c r="U1" s="28" t="s">
        <v>623</v>
      </c>
      <c r="V1" s="28" t="s">
        <v>624</v>
      </c>
      <c r="W1" s="28" t="s">
        <v>625</v>
      </c>
      <c r="X1" s="28" t="s">
        <v>626</v>
      </c>
      <c r="Y1" s="29"/>
      <c r="Z1" s="28" t="s">
        <v>627</v>
      </c>
      <c r="AA1" s="28" t="s">
        <v>628</v>
      </c>
      <c r="AB1" s="28" t="s">
        <v>629</v>
      </c>
      <c r="AC1" s="28" t="s">
        <v>630</v>
      </c>
      <c r="AD1" s="28" t="s">
        <v>631</v>
      </c>
      <c r="AE1" s="28" t="s">
        <v>632</v>
      </c>
      <c r="AF1" s="28" t="s">
        <v>633</v>
      </c>
      <c r="AG1" s="29"/>
      <c r="AH1" s="28" t="s">
        <v>634</v>
      </c>
      <c r="AI1" s="28" t="s">
        <v>635</v>
      </c>
      <c r="AJ1" s="28" t="s">
        <v>636</v>
      </c>
      <c r="AK1" s="28" t="s">
        <v>637</v>
      </c>
      <c r="AL1" s="28" t="s">
        <v>638</v>
      </c>
      <c r="AM1" s="28" t="s">
        <v>639</v>
      </c>
      <c r="AN1" s="28" t="s">
        <v>640</v>
      </c>
      <c r="AO1" s="28" t="s">
        <v>641</v>
      </c>
      <c r="AP1" s="29"/>
      <c r="AQ1" s="28" t="s">
        <v>642</v>
      </c>
      <c r="AR1" s="28" t="s">
        <v>643</v>
      </c>
      <c r="AS1" s="28" t="s">
        <v>644</v>
      </c>
      <c r="AT1" s="28" t="s">
        <v>645</v>
      </c>
      <c r="AU1" s="28" t="s">
        <v>646</v>
      </c>
      <c r="AV1" s="28" t="s">
        <v>647</v>
      </c>
      <c r="AW1" s="28" t="s">
        <v>648</v>
      </c>
      <c r="AX1" s="29"/>
      <c r="AY1" s="28" t="s">
        <v>649</v>
      </c>
      <c r="AZ1" s="28" t="s">
        <v>650</v>
      </c>
      <c r="BA1" s="28" t="s">
        <v>651</v>
      </c>
      <c r="BB1" s="28" t="s">
        <v>652</v>
      </c>
      <c r="BC1" s="28" t="s">
        <v>653</v>
      </c>
      <c r="BD1" s="28" t="s">
        <v>654</v>
      </c>
      <c r="BE1" s="28" t="s">
        <v>655</v>
      </c>
      <c r="BF1" s="29"/>
      <c r="BG1" s="28" t="s">
        <v>656</v>
      </c>
      <c r="BH1" s="28" t="s">
        <v>657</v>
      </c>
      <c r="BI1" s="28" t="s">
        <v>658</v>
      </c>
      <c r="BJ1" s="28" t="s">
        <v>659</v>
      </c>
      <c r="BK1" s="28" t="s">
        <v>660</v>
      </c>
      <c r="BL1" s="28" t="s">
        <v>661</v>
      </c>
      <c r="BM1" s="28" t="s">
        <v>662</v>
      </c>
      <c r="BN1" s="29"/>
      <c r="BO1" s="28" t="s">
        <v>663</v>
      </c>
      <c r="BP1" s="28" t="s">
        <v>664</v>
      </c>
      <c r="BQ1" s="28" t="s">
        <v>665</v>
      </c>
      <c r="BR1" s="28" t="s">
        <v>666</v>
      </c>
      <c r="BS1" s="28" t="s">
        <v>667</v>
      </c>
      <c r="BT1" s="28" t="s">
        <v>668</v>
      </c>
      <c r="BU1" s="28" t="s">
        <v>669</v>
      </c>
      <c r="BV1" s="29"/>
      <c r="BW1" s="28" t="s">
        <v>670</v>
      </c>
      <c r="BX1" s="28" t="s">
        <v>671</v>
      </c>
      <c r="BY1" s="28" t="s">
        <v>672</v>
      </c>
      <c r="BZ1" s="28" t="s">
        <v>673</v>
      </c>
      <c r="CA1" s="28" t="s">
        <v>674</v>
      </c>
      <c r="CB1" s="28" t="s">
        <v>675</v>
      </c>
      <c r="CC1" s="28" t="s">
        <v>676</v>
      </c>
      <c r="CD1" s="29"/>
      <c r="CE1" s="28" t="s">
        <v>677</v>
      </c>
      <c r="CF1" s="28" t="s">
        <v>678</v>
      </c>
      <c r="CG1" s="28" t="s">
        <v>679</v>
      </c>
      <c r="CH1" s="28" t="s">
        <v>680</v>
      </c>
      <c r="CI1" s="28" t="s">
        <v>681</v>
      </c>
      <c r="CJ1" s="28" t="s">
        <v>682</v>
      </c>
      <c r="CK1" s="28" t="s">
        <v>683</v>
      </c>
      <c r="CL1" s="29"/>
      <c r="CM1" s="28" t="s">
        <v>684</v>
      </c>
      <c r="CN1" s="28" t="s">
        <v>685</v>
      </c>
      <c r="CO1" s="28" t="s">
        <v>686</v>
      </c>
      <c r="CP1" s="28" t="s">
        <v>687</v>
      </c>
      <c r="CQ1" s="28" t="s">
        <v>688</v>
      </c>
      <c r="CR1" s="28" t="s">
        <v>689</v>
      </c>
      <c r="CS1" s="28" t="s">
        <v>690</v>
      </c>
      <c r="CT1" s="29"/>
      <c r="CU1" s="28" t="s">
        <v>691</v>
      </c>
      <c r="CV1" s="28" t="s">
        <v>692</v>
      </c>
      <c r="CW1" s="28" t="s">
        <v>693</v>
      </c>
      <c r="CX1" s="28" t="s">
        <v>694</v>
      </c>
      <c r="CY1" s="28" t="s">
        <v>695</v>
      </c>
      <c r="CZ1" s="28" t="s">
        <v>696</v>
      </c>
      <c r="DA1" s="28" t="s">
        <v>697</v>
      </c>
      <c r="DB1" s="29"/>
      <c r="DC1" s="28" t="s">
        <v>698</v>
      </c>
      <c r="DD1" s="28" t="s">
        <v>699</v>
      </c>
      <c r="DE1" s="28" t="s">
        <v>700</v>
      </c>
      <c r="DF1" s="28" t="s">
        <v>701</v>
      </c>
      <c r="DG1" s="28" t="s">
        <v>702</v>
      </c>
      <c r="DH1" s="28" t="s">
        <v>703</v>
      </c>
      <c r="DI1" s="28" t="s">
        <v>704</v>
      </c>
    </row>
    <row r="2" spans="1:113" ht="16.5" customHeight="1">
      <c r="A2" s="30" t="s">
        <v>705</v>
      </c>
      <c r="B2" s="31">
        <v>41805</v>
      </c>
      <c r="C2" s="32">
        <v>41806</v>
      </c>
      <c r="D2" s="32">
        <v>41807</v>
      </c>
      <c r="E2" s="32">
        <v>41808</v>
      </c>
      <c r="F2" s="32">
        <v>41809</v>
      </c>
      <c r="G2" s="32">
        <v>41810</v>
      </c>
      <c r="H2" s="32">
        <v>41811</v>
      </c>
      <c r="I2" s="27"/>
      <c r="J2" s="31">
        <v>41812</v>
      </c>
      <c r="K2" s="32">
        <v>41813</v>
      </c>
      <c r="L2" s="32">
        <v>41814</v>
      </c>
      <c r="M2" s="32">
        <v>41815</v>
      </c>
      <c r="N2" s="32"/>
      <c r="O2" s="32"/>
      <c r="P2" s="32"/>
      <c r="Q2" s="27"/>
      <c r="R2" s="31"/>
      <c r="S2" s="32"/>
      <c r="T2" s="32"/>
      <c r="U2" s="32"/>
      <c r="V2" s="32"/>
      <c r="W2" s="32"/>
      <c r="X2" s="32"/>
      <c r="Y2" s="27"/>
      <c r="Z2" s="31"/>
      <c r="AA2" s="32"/>
      <c r="AB2" s="32"/>
      <c r="AC2" s="32"/>
      <c r="AD2" s="32"/>
      <c r="AE2" s="32"/>
      <c r="AF2" s="32"/>
      <c r="AG2" s="27"/>
      <c r="AH2" s="31"/>
      <c r="AI2" s="32"/>
      <c r="AJ2" s="32"/>
      <c r="AK2" s="32"/>
      <c r="AL2" s="32"/>
      <c r="AM2" s="32"/>
      <c r="AN2" s="32"/>
      <c r="AO2" s="32"/>
      <c r="AP2" s="27"/>
      <c r="AQ2" s="31"/>
      <c r="AR2" s="32"/>
      <c r="AS2" s="32"/>
      <c r="AT2" s="32"/>
      <c r="AU2" s="32"/>
      <c r="AV2" s="32"/>
      <c r="AW2" s="32"/>
      <c r="AX2" s="27"/>
      <c r="AY2" s="31"/>
      <c r="AZ2" s="32"/>
      <c r="BA2" s="32"/>
      <c r="BB2" s="32"/>
      <c r="BC2" s="32"/>
      <c r="BD2" s="32"/>
      <c r="BE2" s="32"/>
      <c r="BF2" s="27"/>
      <c r="BG2" s="31"/>
      <c r="BH2" s="32"/>
      <c r="BI2" s="32"/>
      <c r="BJ2" s="32"/>
      <c r="BK2" s="32"/>
      <c r="BL2" s="32"/>
      <c r="BM2" s="32"/>
      <c r="BN2" s="27"/>
      <c r="BO2" s="31"/>
      <c r="BP2" s="32"/>
      <c r="BQ2" s="32"/>
      <c r="BR2" s="32"/>
      <c r="BS2" s="32"/>
      <c r="BT2" s="32"/>
      <c r="BU2" s="32"/>
      <c r="BV2" s="27"/>
      <c r="BW2" s="31"/>
      <c r="BX2" s="32"/>
      <c r="BY2" s="32"/>
      <c r="BZ2" s="32"/>
      <c r="CA2" s="32"/>
      <c r="CB2" s="32"/>
      <c r="CC2" s="32"/>
      <c r="CD2" s="27"/>
      <c r="CE2" s="31"/>
      <c r="CF2" s="32"/>
      <c r="CG2" s="32"/>
      <c r="CH2" s="32"/>
      <c r="CI2" s="32"/>
      <c r="CJ2" s="32"/>
      <c r="CK2" s="32"/>
      <c r="CL2" s="27"/>
      <c r="CM2" s="31"/>
      <c r="CN2" s="32"/>
      <c r="CO2" s="32"/>
      <c r="CP2" s="32"/>
      <c r="CQ2" s="32"/>
      <c r="CR2" s="32"/>
      <c r="CS2" s="32"/>
      <c r="CT2" s="27"/>
      <c r="CU2" s="31"/>
      <c r="CV2" s="32"/>
      <c r="CW2" s="32"/>
      <c r="CX2" s="32"/>
      <c r="CY2" s="32"/>
      <c r="CZ2" s="32"/>
      <c r="DA2" s="32"/>
      <c r="DB2" s="27"/>
      <c r="DC2" s="31"/>
      <c r="DD2" s="32"/>
      <c r="DE2" s="32"/>
      <c r="DF2" s="32"/>
      <c r="DG2" s="32"/>
      <c r="DH2" s="32"/>
      <c r="DI2" s="32">
        <f t="shared" ref="DI2" si="0">DH2+1</f>
        <v>1</v>
      </c>
    </row>
    <row r="3" spans="1:113" ht="16.5" customHeight="1">
      <c r="A3" s="33" t="s">
        <v>706</v>
      </c>
      <c r="B3" s="34" t="s">
        <v>707</v>
      </c>
      <c r="C3" s="35" t="s">
        <v>708</v>
      </c>
      <c r="D3" s="35" t="s">
        <v>709</v>
      </c>
      <c r="E3" s="35" t="s">
        <v>710</v>
      </c>
      <c r="F3" s="35" t="s">
        <v>711</v>
      </c>
      <c r="G3" s="35" t="s">
        <v>712</v>
      </c>
      <c r="H3" s="35" t="s">
        <v>713</v>
      </c>
      <c r="I3" s="27"/>
      <c r="J3" s="34" t="s">
        <v>714</v>
      </c>
      <c r="K3" s="35" t="s">
        <v>715</v>
      </c>
      <c r="L3" s="35" t="s">
        <v>716</v>
      </c>
      <c r="M3" s="35" t="s">
        <v>717</v>
      </c>
      <c r="N3" s="35"/>
      <c r="O3" s="35"/>
      <c r="P3" s="35"/>
      <c r="Q3" s="27"/>
      <c r="R3" s="34"/>
      <c r="S3" s="35"/>
      <c r="T3" s="35"/>
      <c r="U3" s="35"/>
      <c r="V3" s="35"/>
      <c r="W3" s="35"/>
      <c r="X3" s="35"/>
      <c r="Y3" s="27"/>
      <c r="Z3" s="34"/>
      <c r="AA3" s="35"/>
      <c r="AB3" s="35"/>
      <c r="AC3" s="35"/>
      <c r="AD3" s="26"/>
      <c r="AE3" s="35"/>
      <c r="AF3" s="35"/>
      <c r="AG3" s="27"/>
      <c r="AH3" s="34"/>
      <c r="AI3" s="35"/>
      <c r="AJ3" s="35"/>
      <c r="AK3" s="35"/>
      <c r="AL3" s="35"/>
      <c r="AM3" s="35"/>
      <c r="AN3" s="35"/>
      <c r="AO3" s="35"/>
      <c r="AP3" s="27"/>
      <c r="AQ3" s="34"/>
      <c r="AR3" s="35"/>
      <c r="AS3" s="35"/>
      <c r="AT3" s="35"/>
      <c r="AU3" s="35"/>
      <c r="AV3" s="35"/>
      <c r="AW3" s="35"/>
      <c r="AX3" s="27"/>
      <c r="AY3" s="34"/>
      <c r="AZ3" s="35"/>
      <c r="BA3" s="35"/>
      <c r="BB3" s="35"/>
      <c r="BC3" s="35"/>
      <c r="BD3" s="35"/>
      <c r="BE3" s="35"/>
      <c r="BF3" s="27"/>
      <c r="BG3" s="34"/>
      <c r="BH3" s="35"/>
      <c r="BI3" s="35"/>
      <c r="BJ3" s="35"/>
      <c r="BK3" s="35"/>
      <c r="BL3" s="35"/>
      <c r="BM3" s="35"/>
      <c r="BN3" s="27"/>
      <c r="BO3" s="34"/>
      <c r="BP3" s="35"/>
      <c r="BQ3" s="35"/>
      <c r="BR3" s="35"/>
      <c r="BS3" s="35"/>
      <c r="BT3" s="35"/>
      <c r="BU3" s="35"/>
      <c r="BV3" s="27"/>
      <c r="BW3" s="34"/>
      <c r="BX3" s="35"/>
      <c r="BY3" s="35"/>
      <c r="BZ3" s="35"/>
      <c r="CA3" s="35"/>
      <c r="CB3" s="35"/>
      <c r="CC3" s="35"/>
      <c r="CD3" s="27"/>
      <c r="CE3" s="34"/>
      <c r="CF3" s="35"/>
      <c r="CG3" s="35"/>
      <c r="CH3" s="35"/>
      <c r="CI3" s="35"/>
      <c r="CJ3" s="35"/>
      <c r="CK3" s="35"/>
      <c r="CL3" s="27"/>
      <c r="CM3" s="34"/>
      <c r="CN3" s="35"/>
      <c r="CO3" s="35"/>
      <c r="CP3" s="35"/>
      <c r="CQ3" s="35"/>
      <c r="CR3" s="35"/>
      <c r="CS3" s="35"/>
      <c r="CT3" s="27"/>
      <c r="CU3" s="34"/>
      <c r="CV3" s="35"/>
      <c r="CW3" s="35"/>
      <c r="CX3" s="35"/>
      <c r="CY3" s="35"/>
      <c r="CZ3" s="35"/>
      <c r="DA3" s="35"/>
      <c r="DB3" s="27"/>
      <c r="DC3" s="34"/>
      <c r="DD3" s="35"/>
      <c r="DE3" s="35"/>
      <c r="DF3" s="35"/>
      <c r="DG3" s="35"/>
      <c r="DH3" s="35"/>
      <c r="DI3" s="35" t="s">
        <v>718</v>
      </c>
    </row>
    <row r="4" spans="1:113" ht="16.5" customHeight="1">
      <c r="A4" s="36" t="s">
        <v>719</v>
      </c>
      <c r="B4" s="37"/>
      <c r="C4" s="37"/>
      <c r="D4" s="38">
        <v>81</v>
      </c>
      <c r="E4" s="38">
        <v>81</v>
      </c>
      <c r="F4" s="27"/>
      <c r="G4" s="38">
        <v>72</v>
      </c>
      <c r="H4" s="27"/>
      <c r="I4" s="27"/>
      <c r="J4" s="37"/>
      <c r="K4" s="34">
        <v>70</v>
      </c>
      <c r="L4" s="38">
        <v>73</v>
      </c>
      <c r="M4" s="38">
        <v>86</v>
      </c>
      <c r="N4" s="38"/>
      <c r="O4" s="38"/>
      <c r="P4" s="27"/>
      <c r="Q4" s="27"/>
      <c r="R4" s="37"/>
      <c r="S4" s="34"/>
      <c r="T4" s="38"/>
      <c r="U4" s="38"/>
      <c r="V4" s="38"/>
      <c r="W4" s="38"/>
      <c r="X4" s="27"/>
      <c r="Y4" s="27"/>
      <c r="Z4" s="37"/>
      <c r="AA4" s="34"/>
      <c r="AB4" s="38"/>
      <c r="AC4" s="38"/>
      <c r="AD4" s="38"/>
      <c r="AE4" s="38"/>
      <c r="AF4" s="27"/>
      <c r="AG4" s="27"/>
      <c r="AH4" s="37"/>
      <c r="AI4" s="34"/>
      <c r="AJ4" s="38"/>
      <c r="AK4" s="38"/>
      <c r="AL4" s="38"/>
      <c r="AM4" s="38"/>
      <c r="AN4" s="38"/>
      <c r="AO4" s="27"/>
      <c r="AP4" s="27"/>
      <c r="AQ4" s="37"/>
      <c r="AR4" s="34"/>
      <c r="AS4" s="38"/>
      <c r="AT4" s="38"/>
      <c r="AU4" s="38"/>
      <c r="AV4" s="38"/>
      <c r="AW4" s="27"/>
      <c r="AX4" s="27"/>
      <c r="AY4" s="37"/>
      <c r="AZ4" s="34"/>
      <c r="BA4" s="38"/>
      <c r="BB4" s="38"/>
      <c r="BC4" s="38"/>
      <c r="BD4" s="38"/>
      <c r="BE4" s="27"/>
      <c r="BF4" s="27"/>
      <c r="BG4" s="37"/>
      <c r="BH4" s="34"/>
      <c r="BI4" s="38"/>
      <c r="BJ4" s="38"/>
      <c r="BK4" s="38"/>
      <c r="BL4" s="38"/>
      <c r="BM4" s="27"/>
      <c r="BN4" s="27"/>
      <c r="BO4" s="37"/>
      <c r="BP4" s="34"/>
      <c r="BQ4" s="38"/>
      <c r="BR4" s="38"/>
      <c r="BS4" s="38"/>
      <c r="BT4" s="38"/>
      <c r="BU4" s="27"/>
      <c r="BV4" s="27"/>
      <c r="BW4" s="37"/>
      <c r="BX4" s="34"/>
      <c r="BY4" s="38"/>
      <c r="BZ4" s="38"/>
      <c r="CA4" s="38"/>
      <c r="CB4" s="38"/>
      <c r="CC4" s="27"/>
      <c r="CD4" s="27"/>
      <c r="CE4" s="37"/>
      <c r="CF4" s="34"/>
      <c r="CG4" s="38"/>
      <c r="CH4" s="38"/>
      <c r="CI4" s="38"/>
      <c r="CJ4" s="38"/>
      <c r="CK4" s="27"/>
      <c r="CL4" s="27"/>
      <c r="CM4" s="37"/>
      <c r="CN4" s="34"/>
      <c r="CO4" s="38"/>
      <c r="CP4" s="38"/>
      <c r="CQ4" s="38"/>
      <c r="CR4" s="38"/>
      <c r="CS4" s="27"/>
      <c r="CT4" s="27"/>
      <c r="CU4" s="37"/>
      <c r="CV4" s="34"/>
      <c r="CW4" s="38"/>
      <c r="CX4" s="38"/>
      <c r="CY4" s="38"/>
      <c r="CZ4" s="38"/>
      <c r="DA4" s="27"/>
      <c r="DB4" s="27"/>
      <c r="DC4" s="37"/>
      <c r="DD4" s="34"/>
      <c r="DE4" s="38"/>
      <c r="DF4" s="38"/>
      <c r="DG4" s="38"/>
      <c r="DH4" s="38"/>
      <c r="DI4" s="27"/>
    </row>
    <row r="5" spans="1:113" ht="16.5" customHeight="1">
      <c r="A5" s="36" t="s">
        <v>720</v>
      </c>
      <c r="B5" s="39"/>
      <c r="C5" s="39"/>
      <c r="D5" s="40" t="s">
        <v>721</v>
      </c>
      <c r="E5" s="40" t="s">
        <v>722</v>
      </c>
      <c r="F5" s="39"/>
      <c r="G5" s="40" t="s">
        <v>723</v>
      </c>
      <c r="H5" s="39"/>
      <c r="I5" s="41"/>
      <c r="J5" s="39"/>
      <c r="K5" s="40" t="s">
        <v>724</v>
      </c>
      <c r="L5" s="40" t="s">
        <v>725</v>
      </c>
      <c r="M5" s="40" t="s">
        <v>726</v>
      </c>
      <c r="N5" s="40"/>
      <c r="O5" s="40"/>
      <c r="P5" s="39"/>
      <c r="Q5" s="41"/>
      <c r="R5" s="39"/>
      <c r="S5" s="40"/>
      <c r="T5" s="40"/>
      <c r="U5" s="40"/>
      <c r="V5" s="40"/>
      <c r="W5" s="40"/>
      <c r="X5" s="39"/>
      <c r="Y5" s="41"/>
      <c r="Z5" s="39"/>
      <c r="AA5" s="40"/>
      <c r="AB5" s="40"/>
      <c r="AC5" s="40"/>
      <c r="AD5" s="40"/>
      <c r="AE5" s="40"/>
      <c r="AF5" s="39"/>
      <c r="AG5" s="41"/>
      <c r="AH5" s="39"/>
      <c r="AI5" s="40"/>
      <c r="AJ5" s="40"/>
      <c r="AK5" s="40"/>
      <c r="AL5" s="40"/>
      <c r="AM5" s="40"/>
      <c r="AN5" s="40"/>
      <c r="AO5" s="39"/>
      <c r="AP5" s="41"/>
      <c r="AQ5" s="39"/>
      <c r="AR5" s="40"/>
      <c r="AS5" s="40"/>
      <c r="AT5" s="40"/>
      <c r="AU5" s="40"/>
      <c r="AV5" s="40"/>
      <c r="AW5" s="39"/>
      <c r="AX5" s="41"/>
      <c r="AY5" s="39"/>
      <c r="AZ5" s="40"/>
      <c r="BA5" s="40"/>
      <c r="BB5" s="40"/>
      <c r="BC5" s="40"/>
      <c r="BD5" s="40"/>
      <c r="BE5" s="39"/>
      <c r="BF5" s="41"/>
      <c r="BG5" s="39"/>
      <c r="BH5" s="40"/>
      <c r="BI5" s="40"/>
      <c r="BJ5" s="40"/>
      <c r="BK5" s="40"/>
      <c r="BL5" s="40"/>
      <c r="BM5" s="39"/>
      <c r="BN5" s="41"/>
      <c r="BO5" s="39"/>
      <c r="BP5" s="40"/>
      <c r="BQ5" s="40"/>
      <c r="BR5" s="40"/>
      <c r="BS5" s="40"/>
      <c r="BT5" s="40"/>
      <c r="BU5" s="39"/>
      <c r="BV5" s="41"/>
      <c r="BW5" s="39"/>
      <c r="BX5" s="40"/>
      <c r="BY5" s="40"/>
      <c r="BZ5" s="40"/>
      <c r="CA5" s="40"/>
      <c r="CB5" s="40"/>
      <c r="CC5" s="39"/>
      <c r="CD5" s="41"/>
      <c r="CE5" s="39"/>
      <c r="CF5" s="40"/>
      <c r="CG5" s="40"/>
      <c r="CH5" s="40"/>
      <c r="CI5" s="40"/>
      <c r="CJ5" s="40"/>
      <c r="CK5" s="39"/>
      <c r="CL5" s="41"/>
      <c r="CM5" s="39"/>
      <c r="CN5" s="40"/>
      <c r="CO5" s="40"/>
      <c r="CP5" s="40"/>
      <c r="CQ5" s="40"/>
      <c r="CR5" s="40"/>
      <c r="CS5" s="39"/>
      <c r="CT5" s="41"/>
      <c r="CU5" s="39"/>
      <c r="CV5" s="40"/>
      <c r="CW5" s="40"/>
      <c r="CX5" s="40"/>
      <c r="CY5" s="40"/>
      <c r="CZ5" s="40"/>
      <c r="DA5" s="39"/>
      <c r="DB5" s="41"/>
      <c r="DC5" s="39"/>
      <c r="DD5" s="40"/>
      <c r="DE5" s="40"/>
      <c r="DF5" s="40"/>
      <c r="DG5" s="40"/>
      <c r="DH5" s="40"/>
      <c r="DI5" s="39"/>
    </row>
    <row r="6" spans="1:113" ht="16.5" customHeight="1">
      <c r="A6" s="36" t="s">
        <v>727</v>
      </c>
      <c r="B6" s="39"/>
      <c r="C6" s="39"/>
      <c r="D6" s="39"/>
      <c r="E6" s="40"/>
      <c r="F6" s="39"/>
      <c r="G6" s="40"/>
      <c r="H6" s="40"/>
      <c r="I6" s="41"/>
      <c r="J6" s="40"/>
      <c r="K6" s="39"/>
      <c r="L6" s="39"/>
      <c r="M6" s="40"/>
      <c r="N6" s="39"/>
      <c r="O6" s="40"/>
      <c r="P6" s="40"/>
      <c r="Q6" s="41"/>
      <c r="R6" s="40"/>
      <c r="S6" s="39"/>
      <c r="T6" s="40"/>
      <c r="U6" s="42"/>
      <c r="V6" s="43"/>
      <c r="W6" s="40"/>
      <c r="X6" s="39"/>
      <c r="Y6" s="41"/>
      <c r="Z6" s="40"/>
      <c r="AA6" s="39"/>
      <c r="AB6" s="43"/>
      <c r="AC6" s="43"/>
      <c r="AD6" s="39"/>
      <c r="AE6" s="40"/>
      <c r="AF6" s="39"/>
      <c r="AG6" s="41"/>
      <c r="AH6" s="40"/>
      <c r="AI6" s="39"/>
      <c r="AJ6" s="43"/>
      <c r="AK6" s="43"/>
      <c r="AL6" s="40"/>
      <c r="AM6" s="39"/>
      <c r="AN6" s="40"/>
      <c r="AO6" s="39"/>
      <c r="AP6" s="41"/>
      <c r="AQ6" s="40"/>
      <c r="AR6" s="39"/>
      <c r="AS6" s="39"/>
      <c r="AT6" s="40"/>
      <c r="AU6" s="43"/>
      <c r="AV6" s="40"/>
      <c r="AW6" s="39"/>
      <c r="AX6" s="41"/>
      <c r="AY6" s="40"/>
      <c r="AZ6" s="39"/>
      <c r="BA6" s="39"/>
      <c r="BB6" s="40"/>
      <c r="BC6" s="39"/>
      <c r="BD6" s="40"/>
      <c r="BE6" s="39"/>
      <c r="BF6" s="41"/>
      <c r="BG6" s="40"/>
      <c r="BH6" s="39"/>
      <c r="BI6" s="39"/>
      <c r="BJ6" s="40"/>
      <c r="BK6" s="39"/>
      <c r="BL6" s="40"/>
      <c r="BM6" s="39"/>
      <c r="BN6" s="41"/>
      <c r="BO6" s="40"/>
      <c r="BP6" s="39"/>
      <c r="BQ6" s="39"/>
      <c r="BR6" s="40"/>
      <c r="BS6" s="39"/>
      <c r="BT6" s="40"/>
      <c r="BU6" s="39"/>
      <c r="BV6" s="41"/>
      <c r="BW6" s="40"/>
      <c r="BX6" s="39"/>
      <c r="BY6" s="39"/>
      <c r="BZ6" s="40"/>
      <c r="CA6" s="39"/>
      <c r="CB6" s="40"/>
      <c r="CC6" s="39"/>
      <c r="CD6" s="41"/>
      <c r="CE6" s="40"/>
      <c r="CF6" s="39"/>
      <c r="CG6" s="39"/>
      <c r="CH6" s="40"/>
      <c r="CI6" s="39"/>
      <c r="CJ6" s="40"/>
      <c r="CK6" s="39"/>
      <c r="CL6" s="41"/>
      <c r="CM6" s="40"/>
      <c r="CN6" s="39"/>
      <c r="CO6" s="39"/>
      <c r="CP6" s="40"/>
      <c r="CQ6" s="39"/>
      <c r="CR6" s="40"/>
      <c r="CS6" s="39"/>
      <c r="CT6" s="41"/>
      <c r="CU6" s="40"/>
      <c r="CV6" s="39"/>
      <c r="CW6" s="39"/>
      <c r="CX6" s="40"/>
      <c r="CY6" s="39"/>
      <c r="CZ6" s="40"/>
      <c r="DA6" s="39"/>
      <c r="DB6" s="41"/>
      <c r="DC6" s="40"/>
      <c r="DD6" s="39"/>
      <c r="DE6" s="39"/>
      <c r="DF6" s="40"/>
      <c r="DG6" s="39"/>
      <c r="DH6" s="40"/>
      <c r="DI6" s="39"/>
    </row>
    <row r="7" spans="1:113" ht="16.5" customHeight="1">
      <c r="A7" s="36" t="s">
        <v>728</v>
      </c>
      <c r="B7" s="39"/>
      <c r="C7" s="39"/>
      <c r="D7" s="39"/>
      <c r="E7" s="40" t="s">
        <v>729</v>
      </c>
      <c r="F7" s="39"/>
      <c r="G7" s="40" t="s">
        <v>730</v>
      </c>
      <c r="H7" s="40" t="s">
        <v>731</v>
      </c>
      <c r="I7" s="41"/>
      <c r="J7" s="40" t="s">
        <v>732</v>
      </c>
      <c r="K7" s="39"/>
      <c r="L7" s="39"/>
      <c r="M7" s="40" t="s">
        <v>733</v>
      </c>
      <c r="N7" s="39"/>
      <c r="O7" s="40"/>
      <c r="P7" s="40"/>
      <c r="Q7" s="41"/>
      <c r="R7" s="40"/>
      <c r="S7" s="39"/>
      <c r="T7" s="40"/>
      <c r="U7" s="40"/>
      <c r="V7" s="40"/>
      <c r="W7" s="40"/>
      <c r="X7" s="39"/>
      <c r="Y7" s="41"/>
      <c r="Z7" s="40"/>
      <c r="AA7" s="40"/>
      <c r="AB7" s="39"/>
      <c r="AC7" s="40"/>
      <c r="AD7" s="39"/>
      <c r="AE7" s="40"/>
      <c r="AF7" s="39"/>
      <c r="AG7" s="41"/>
      <c r="AH7" s="40"/>
      <c r="AI7" s="40"/>
      <c r="AJ7" s="39"/>
      <c r="AK7" s="39"/>
      <c r="AL7" s="40"/>
      <c r="AM7" s="39"/>
      <c r="AN7" s="40"/>
      <c r="AO7" s="39"/>
      <c r="AP7" s="41"/>
      <c r="AQ7" s="40"/>
      <c r="AR7" s="40"/>
      <c r="AS7" s="40"/>
      <c r="AT7" s="40"/>
      <c r="AU7" s="40"/>
      <c r="AV7" s="40"/>
      <c r="AW7" s="39"/>
      <c r="AX7" s="41"/>
      <c r="AY7" s="40"/>
      <c r="AZ7" s="40"/>
      <c r="BA7" s="39"/>
      <c r="BB7" s="40"/>
      <c r="BC7" s="39"/>
      <c r="BD7" s="40"/>
      <c r="BE7" s="39"/>
      <c r="BF7" s="41"/>
      <c r="BG7" s="40"/>
      <c r="BH7" s="40"/>
      <c r="BI7" s="40"/>
      <c r="BJ7" s="40"/>
      <c r="BK7" s="40"/>
      <c r="BL7" s="40"/>
      <c r="BM7" s="39"/>
      <c r="BN7" s="41"/>
      <c r="BO7" s="40"/>
      <c r="BP7" s="40"/>
      <c r="BQ7" s="39"/>
      <c r="BR7" s="40"/>
      <c r="BS7" s="40"/>
      <c r="BT7" s="40"/>
      <c r="BU7" s="40"/>
      <c r="BV7" s="41"/>
      <c r="BW7" s="40"/>
      <c r="BX7" s="40"/>
      <c r="BY7" s="39"/>
      <c r="BZ7" s="40"/>
      <c r="CA7" s="40"/>
      <c r="CB7" s="40"/>
      <c r="CC7" s="40"/>
      <c r="CD7" s="41"/>
      <c r="CE7" s="40"/>
      <c r="CF7" s="40"/>
      <c r="CG7" s="39"/>
      <c r="CH7" s="40"/>
      <c r="CI7" s="39"/>
      <c r="CJ7" s="40"/>
      <c r="CK7" s="40"/>
      <c r="CL7" s="41"/>
      <c r="CM7" s="40"/>
      <c r="CN7" s="40"/>
      <c r="CO7" s="40"/>
      <c r="CP7" s="40"/>
      <c r="CQ7" s="39"/>
      <c r="CR7" s="40"/>
      <c r="CS7" s="39"/>
      <c r="CT7" s="41"/>
      <c r="CU7" s="40"/>
      <c r="CV7" s="40"/>
      <c r="CW7" s="40"/>
      <c r="CX7" s="40"/>
      <c r="CY7" s="39"/>
      <c r="CZ7" s="40"/>
      <c r="DA7" s="39"/>
      <c r="DB7" s="41"/>
      <c r="DC7" s="40"/>
      <c r="DD7" s="40"/>
      <c r="DE7" s="40"/>
      <c r="DF7" s="40"/>
      <c r="DG7" s="39"/>
      <c r="DH7" s="40"/>
      <c r="DI7" s="39"/>
    </row>
    <row r="8" spans="1:113" ht="16.5" customHeight="1">
      <c r="A8" s="44"/>
      <c r="B8" s="39"/>
      <c r="C8" s="39"/>
      <c r="D8" s="39"/>
      <c r="E8" s="39"/>
      <c r="F8" s="39"/>
      <c r="G8" s="39"/>
      <c r="H8" s="39"/>
      <c r="I8" s="41"/>
      <c r="J8" s="39"/>
      <c r="K8" s="39"/>
      <c r="L8" s="39"/>
      <c r="M8" s="39"/>
      <c r="N8" s="39"/>
      <c r="O8" s="39"/>
      <c r="P8" s="39"/>
      <c r="Q8" s="41"/>
      <c r="R8" s="39"/>
      <c r="S8" s="39"/>
      <c r="T8" s="39"/>
      <c r="U8" s="39"/>
      <c r="V8" s="39"/>
      <c r="W8" s="39"/>
      <c r="X8" s="39"/>
      <c r="Y8" s="41"/>
      <c r="Z8" s="39"/>
      <c r="AA8" s="39"/>
      <c r="AB8" s="39"/>
      <c r="AC8" s="39"/>
      <c r="AD8" s="39"/>
      <c r="AE8" s="39"/>
      <c r="AF8" s="39"/>
      <c r="AG8" s="41"/>
      <c r="AH8" s="39"/>
      <c r="AI8" s="39"/>
      <c r="AJ8" s="39"/>
      <c r="AK8" s="39"/>
      <c r="AL8" s="39"/>
      <c r="AM8" s="39"/>
      <c r="AN8" s="39"/>
      <c r="AO8" s="39"/>
      <c r="AP8" s="41"/>
      <c r="AQ8" s="39"/>
      <c r="AR8" s="39"/>
      <c r="AS8" s="39"/>
      <c r="AT8" s="39"/>
      <c r="AU8" s="39"/>
      <c r="AV8" s="39"/>
      <c r="AW8" s="39"/>
      <c r="AX8" s="41"/>
      <c r="AY8" s="39"/>
      <c r="AZ8" s="39"/>
      <c r="BA8" s="39"/>
      <c r="BB8" s="39"/>
      <c r="BC8" s="39"/>
      <c r="BD8" s="39"/>
      <c r="BE8" s="39"/>
      <c r="BF8" s="41"/>
      <c r="BG8" s="39"/>
      <c r="BH8" s="39"/>
      <c r="BI8" s="39"/>
      <c r="BJ8" s="39"/>
      <c r="BK8" s="39"/>
      <c r="BL8" s="39"/>
      <c r="BM8" s="39"/>
      <c r="BN8" s="41"/>
      <c r="BO8" s="39"/>
      <c r="BP8" s="39"/>
      <c r="BQ8" s="39"/>
      <c r="BR8" s="39"/>
      <c r="BS8" s="39"/>
      <c r="BT8" s="39"/>
      <c r="BU8" s="39"/>
      <c r="BV8" s="41"/>
      <c r="BW8" s="39"/>
      <c r="BX8" s="39"/>
      <c r="BY8" s="39"/>
      <c r="BZ8" s="39"/>
      <c r="CA8" s="39"/>
      <c r="CB8" s="39"/>
      <c r="CC8" s="39"/>
      <c r="CD8" s="41"/>
      <c r="CE8" s="39"/>
      <c r="CF8" s="39"/>
      <c r="CG8" s="39"/>
      <c r="CH8" s="39"/>
      <c r="CI8" s="39"/>
      <c r="CJ8" s="39"/>
      <c r="CK8" s="39"/>
      <c r="CL8" s="41"/>
      <c r="CM8" s="39"/>
      <c r="CN8" s="39"/>
      <c r="CO8" s="39"/>
      <c r="CP8" s="39"/>
      <c r="CQ8" s="39"/>
      <c r="CR8" s="39"/>
      <c r="CS8" s="39"/>
      <c r="CT8" s="41"/>
      <c r="CU8" s="39"/>
      <c r="CV8" s="39"/>
      <c r="CW8" s="39"/>
      <c r="CX8" s="39"/>
      <c r="CY8" s="39"/>
      <c r="CZ8" s="39"/>
      <c r="DA8" s="39"/>
      <c r="DB8" s="41"/>
      <c r="DC8" s="39"/>
      <c r="DD8" s="39"/>
      <c r="DE8" s="39"/>
      <c r="DF8" s="39"/>
      <c r="DG8" s="39"/>
      <c r="DH8" s="39"/>
      <c r="DI8" s="39"/>
    </row>
    <row r="9" spans="1:113" ht="16.5" customHeight="1">
      <c r="A9" s="45" t="s">
        <v>734</v>
      </c>
      <c r="B9" s="46"/>
      <c r="C9" s="46"/>
      <c r="D9" s="46"/>
      <c r="E9" s="46"/>
      <c r="F9" s="46"/>
      <c r="G9" s="46"/>
      <c r="H9" s="46"/>
      <c r="I9" s="47" t="s">
        <v>735</v>
      </c>
      <c r="J9" s="46"/>
      <c r="K9" s="46"/>
      <c r="L9" s="46"/>
      <c r="M9" s="46"/>
      <c r="N9" s="46"/>
      <c r="O9" s="46"/>
      <c r="P9" s="46"/>
      <c r="Q9" s="47" t="s">
        <v>736</v>
      </c>
      <c r="R9" s="46"/>
      <c r="S9" s="46"/>
      <c r="T9" s="46"/>
      <c r="U9" s="46"/>
      <c r="V9" s="46"/>
      <c r="W9" s="46"/>
      <c r="X9" s="46"/>
      <c r="Y9" s="47" t="s">
        <v>737</v>
      </c>
      <c r="Z9" s="46"/>
      <c r="AA9" s="46"/>
      <c r="AB9" s="46"/>
      <c r="AC9" s="46"/>
      <c r="AD9" s="46"/>
      <c r="AE9" s="46"/>
      <c r="AF9" s="46"/>
      <c r="AG9" s="47" t="s">
        <v>738</v>
      </c>
      <c r="AH9" s="46"/>
      <c r="AI9" s="46"/>
      <c r="AJ9" s="46"/>
      <c r="AK9" s="46"/>
      <c r="AL9" s="46"/>
      <c r="AM9" s="46"/>
      <c r="AN9" s="46"/>
      <c r="AO9" s="46"/>
      <c r="AP9" s="47" t="s">
        <v>739</v>
      </c>
      <c r="AQ9" s="46"/>
      <c r="AR9" s="46"/>
      <c r="AS9" s="46"/>
      <c r="AT9" s="46"/>
      <c r="AU9" s="46"/>
      <c r="AV9" s="46"/>
      <c r="AW9" s="46"/>
      <c r="AX9" s="47" t="s">
        <v>740</v>
      </c>
      <c r="AY9" s="46"/>
      <c r="AZ9" s="46"/>
      <c r="BA9" s="46"/>
      <c r="BB9" s="46"/>
      <c r="BC9" s="46"/>
      <c r="BD9" s="46"/>
      <c r="BE9" s="46"/>
      <c r="BF9" s="47" t="s">
        <v>741</v>
      </c>
      <c r="BG9" s="46"/>
      <c r="BH9" s="46"/>
      <c r="BI9" s="46"/>
      <c r="BJ9" s="46"/>
      <c r="BK9" s="46"/>
      <c r="BL9" s="46"/>
      <c r="BM9" s="46"/>
      <c r="BN9" s="47" t="s">
        <v>742</v>
      </c>
      <c r="BO9" s="46"/>
      <c r="BP9" s="46"/>
      <c r="BQ9" s="46"/>
      <c r="BR9" s="46"/>
      <c r="BS9" s="46"/>
      <c r="BT9" s="46"/>
      <c r="BU9" s="46"/>
      <c r="BV9" s="47" t="s">
        <v>743</v>
      </c>
      <c r="BW9" s="46"/>
      <c r="BX9" s="46"/>
      <c r="BY9" s="46"/>
      <c r="BZ9" s="46"/>
      <c r="CA9" s="46"/>
      <c r="CB9" s="46"/>
      <c r="CC9" s="46"/>
      <c r="CD9" s="47" t="s">
        <v>744</v>
      </c>
      <c r="CE9" s="46"/>
      <c r="CF9" s="46"/>
      <c r="CG9" s="46"/>
      <c r="CH9" s="46"/>
      <c r="CI9" s="46"/>
      <c r="CJ9" s="46"/>
      <c r="CK9" s="46"/>
      <c r="CL9" s="47" t="s">
        <v>745</v>
      </c>
      <c r="CM9" s="46"/>
      <c r="CN9" s="46"/>
      <c r="CO9" s="46"/>
      <c r="CP9" s="46"/>
      <c r="CQ9" s="46"/>
      <c r="CR9" s="46"/>
      <c r="CS9" s="46"/>
      <c r="CT9" s="47" t="s">
        <v>746</v>
      </c>
      <c r="CU9" s="46"/>
      <c r="CV9" s="46"/>
      <c r="CW9" s="46"/>
      <c r="CX9" s="46"/>
      <c r="CY9" s="46"/>
      <c r="CZ9" s="46"/>
      <c r="DA9" s="46"/>
      <c r="DB9" s="47" t="s">
        <v>747</v>
      </c>
      <c r="DC9" s="46"/>
      <c r="DD9" s="46"/>
      <c r="DE9" s="46"/>
      <c r="DF9" s="46"/>
      <c r="DG9" s="46"/>
      <c r="DH9" s="46"/>
      <c r="DI9" s="46"/>
    </row>
    <row r="10" spans="1:113" ht="16.5" customHeight="1">
      <c r="A10" s="34" t="s">
        <v>748</v>
      </c>
      <c r="B10" s="48">
        <f>0*3.5</f>
        <v>0</v>
      </c>
      <c r="C10" s="48">
        <f>0*8</f>
        <v>0</v>
      </c>
      <c r="D10" s="48">
        <f>13*8</f>
        <v>104</v>
      </c>
      <c r="E10" s="48">
        <f>13*8</f>
        <v>104</v>
      </c>
      <c r="F10" s="48">
        <f>10*8</f>
        <v>80</v>
      </c>
      <c r="G10" s="48">
        <f>15*8</f>
        <v>120</v>
      </c>
      <c r="H10" s="48">
        <f>0*3.5</f>
        <v>0</v>
      </c>
      <c r="I10" s="48">
        <f>SUM(B10:H10)</f>
        <v>408</v>
      </c>
      <c r="J10" s="48">
        <f>0*8</f>
        <v>0</v>
      </c>
      <c r="K10" s="48">
        <f>7*8</f>
        <v>56</v>
      </c>
      <c r="L10" s="48">
        <f>7*8</f>
        <v>56</v>
      </c>
      <c r="M10" s="48">
        <f>12*8</f>
        <v>96</v>
      </c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</row>
    <row r="11" spans="1:113" ht="15.75" customHeight="1">
      <c r="A11" s="49" t="s">
        <v>749</v>
      </c>
      <c r="B11" s="48">
        <f>0*3.5</f>
        <v>0</v>
      </c>
      <c r="C11" s="48">
        <f>0*3.5</f>
        <v>0</v>
      </c>
      <c r="D11" s="48">
        <f>8*3.5</f>
        <v>28</v>
      </c>
      <c r="E11" s="48">
        <f>16*3.5</f>
        <v>56</v>
      </c>
      <c r="F11" s="48">
        <f>12*3.5</f>
        <v>42</v>
      </c>
      <c r="G11" s="48">
        <f>18*3.5</f>
        <v>63</v>
      </c>
      <c r="H11" s="48">
        <f>0*3.5</f>
        <v>0</v>
      </c>
      <c r="I11" s="48">
        <f>SUM(B11:H11)</f>
        <v>189</v>
      </c>
      <c r="J11" s="48">
        <f>0*3.5</f>
        <v>0</v>
      </c>
      <c r="K11" s="48">
        <f>4*3.5</f>
        <v>14</v>
      </c>
      <c r="L11" s="48">
        <f>14*3.5</f>
        <v>49</v>
      </c>
      <c r="M11" s="48">
        <f>16*3.5</f>
        <v>56</v>
      </c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</row>
    <row r="12" spans="1:113" ht="16.5" customHeight="1">
      <c r="A12" s="34" t="s">
        <v>750</v>
      </c>
      <c r="B12" s="48">
        <f>0*3.5</f>
        <v>0</v>
      </c>
      <c r="C12" s="48">
        <f>0*3.5</f>
        <v>0</v>
      </c>
      <c r="D12" s="48">
        <f>2*3.5</f>
        <v>7</v>
      </c>
      <c r="E12" s="48">
        <f>17*3.5</f>
        <v>59.5</v>
      </c>
      <c r="F12" s="48">
        <f>10*3.5</f>
        <v>35</v>
      </c>
      <c r="G12" s="48">
        <f>11*3.5</f>
        <v>38.5</v>
      </c>
      <c r="H12" s="48">
        <f>0*3.5</f>
        <v>0</v>
      </c>
      <c r="I12" s="48">
        <f>SUM(B12:H12)</f>
        <v>140</v>
      </c>
      <c r="J12" s="48">
        <f>0*3.5</f>
        <v>0</v>
      </c>
      <c r="K12" s="48">
        <f>5*3.5</f>
        <v>17.5</v>
      </c>
      <c r="L12" s="48">
        <f>4*3.5</f>
        <v>14</v>
      </c>
      <c r="M12" s="48">
        <f>7*3.5</f>
        <v>24.5</v>
      </c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</row>
    <row r="13" spans="1:113" ht="16.5" customHeight="1">
      <c r="A13" s="34" t="s">
        <v>751</v>
      </c>
      <c r="B13" s="48">
        <f>0*8</f>
        <v>0</v>
      </c>
      <c r="C13" s="48">
        <f>0*8</f>
        <v>0</v>
      </c>
      <c r="D13" s="48">
        <f>22*8</f>
        <v>176</v>
      </c>
      <c r="E13" s="48">
        <f>26*8</f>
        <v>208</v>
      </c>
      <c r="F13" s="48">
        <f>43*8</f>
        <v>344</v>
      </c>
      <c r="G13" s="48">
        <f>56*8</f>
        <v>448</v>
      </c>
      <c r="H13" s="48">
        <f>0*8</f>
        <v>0</v>
      </c>
      <c r="I13" s="48">
        <f>SUM(B13:H13)</f>
        <v>1176</v>
      </c>
      <c r="J13" s="48">
        <f>0*8</f>
        <v>0</v>
      </c>
      <c r="K13" s="48">
        <f>17*8</f>
        <v>136</v>
      </c>
      <c r="L13" s="48">
        <f>28*8</f>
        <v>224</v>
      </c>
      <c r="M13" s="48">
        <f>35*8</f>
        <v>280</v>
      </c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/>
      <c r="DF13" s="48"/>
      <c r="DG13" s="48"/>
      <c r="DH13" s="48"/>
      <c r="DI13" s="48"/>
    </row>
    <row r="14" spans="1:113" ht="15.75" customHeight="1">
      <c r="A14" s="49" t="s">
        <v>752</v>
      </c>
      <c r="B14" s="48">
        <f>0*8</f>
        <v>0</v>
      </c>
      <c r="C14" s="48">
        <f>0*8</f>
        <v>0</v>
      </c>
      <c r="D14" s="48">
        <f>8*8</f>
        <v>64</v>
      </c>
      <c r="E14" s="48">
        <f>28*8</f>
        <v>224</v>
      </c>
      <c r="F14" s="48">
        <f>19*8</f>
        <v>152</v>
      </c>
      <c r="G14" s="48">
        <f>32*8</f>
        <v>256</v>
      </c>
      <c r="H14" s="48">
        <f>0*8</f>
        <v>0</v>
      </c>
      <c r="I14" s="48">
        <f>SUM(B14:H14)</f>
        <v>696</v>
      </c>
      <c r="J14" s="48">
        <f>0*8</f>
        <v>0</v>
      </c>
      <c r="K14" s="48">
        <f>7*8</f>
        <v>56</v>
      </c>
      <c r="L14" s="48">
        <f>9*8</f>
        <v>72</v>
      </c>
      <c r="M14" s="48">
        <f>16*8</f>
        <v>128</v>
      </c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</row>
    <row r="15" spans="1:113" ht="16.5" customHeight="1">
      <c r="A15" s="50" t="s">
        <v>753</v>
      </c>
      <c r="B15" s="51">
        <f t="shared" ref="B15:AG15" si="1">SUM(B10:B14)</f>
        <v>0</v>
      </c>
      <c r="C15" s="51">
        <f t="shared" si="1"/>
        <v>0</v>
      </c>
      <c r="D15" s="51">
        <f t="shared" si="1"/>
        <v>379</v>
      </c>
      <c r="E15" s="51">
        <f t="shared" si="1"/>
        <v>651.5</v>
      </c>
      <c r="F15" s="51">
        <f t="shared" si="1"/>
        <v>653</v>
      </c>
      <c r="G15" s="51">
        <f t="shared" si="1"/>
        <v>925.5</v>
      </c>
      <c r="H15" s="51">
        <f t="shared" si="1"/>
        <v>0</v>
      </c>
      <c r="I15" s="51">
        <f t="shared" si="1"/>
        <v>2609</v>
      </c>
      <c r="J15" s="51">
        <f t="shared" si="1"/>
        <v>0</v>
      </c>
      <c r="K15" s="51">
        <f t="shared" si="1"/>
        <v>279.5</v>
      </c>
      <c r="L15" s="51">
        <f t="shared" si="1"/>
        <v>415</v>
      </c>
      <c r="M15" s="51">
        <f t="shared" si="1"/>
        <v>584.5</v>
      </c>
      <c r="N15" s="51">
        <f t="shared" si="1"/>
        <v>0</v>
      </c>
      <c r="O15" s="51">
        <f t="shared" si="1"/>
        <v>0</v>
      </c>
      <c r="P15" s="51">
        <f t="shared" si="1"/>
        <v>0</v>
      </c>
      <c r="Q15" s="51">
        <f t="shared" si="1"/>
        <v>0</v>
      </c>
      <c r="R15" s="51">
        <f t="shared" si="1"/>
        <v>0</v>
      </c>
      <c r="S15" s="51">
        <f t="shared" si="1"/>
        <v>0</v>
      </c>
      <c r="T15" s="51">
        <f t="shared" si="1"/>
        <v>0</v>
      </c>
      <c r="U15" s="51">
        <f t="shared" si="1"/>
        <v>0</v>
      </c>
      <c r="V15" s="51">
        <f t="shared" si="1"/>
        <v>0</v>
      </c>
      <c r="W15" s="51">
        <f t="shared" si="1"/>
        <v>0</v>
      </c>
      <c r="X15" s="51">
        <f t="shared" si="1"/>
        <v>0</v>
      </c>
      <c r="Y15" s="51">
        <f t="shared" si="1"/>
        <v>0</v>
      </c>
      <c r="Z15" s="51">
        <f t="shared" si="1"/>
        <v>0</v>
      </c>
      <c r="AA15" s="51">
        <f t="shared" si="1"/>
        <v>0</v>
      </c>
      <c r="AB15" s="51">
        <f t="shared" si="1"/>
        <v>0</v>
      </c>
      <c r="AC15" s="51">
        <f t="shared" si="1"/>
        <v>0</v>
      </c>
      <c r="AD15" s="51">
        <f t="shared" si="1"/>
        <v>0</v>
      </c>
      <c r="AE15" s="51">
        <f t="shared" si="1"/>
        <v>0</v>
      </c>
      <c r="AF15" s="51">
        <f t="shared" si="1"/>
        <v>0</v>
      </c>
      <c r="AG15" s="51">
        <f t="shared" si="1"/>
        <v>0</v>
      </c>
      <c r="AH15" s="51">
        <f t="shared" ref="AH15:BM15" si="2">SUM(AH10:AH14)</f>
        <v>0</v>
      </c>
      <c r="AI15" s="51">
        <f t="shared" si="2"/>
        <v>0</v>
      </c>
      <c r="AJ15" s="51">
        <f t="shared" si="2"/>
        <v>0</v>
      </c>
      <c r="AK15" s="51">
        <f t="shared" si="2"/>
        <v>0</v>
      </c>
      <c r="AL15" s="51">
        <f t="shared" si="2"/>
        <v>0</v>
      </c>
      <c r="AM15" s="51">
        <f t="shared" si="2"/>
        <v>0</v>
      </c>
      <c r="AN15" s="51">
        <f t="shared" si="2"/>
        <v>0</v>
      </c>
      <c r="AO15" s="51">
        <f t="shared" si="2"/>
        <v>0</v>
      </c>
      <c r="AP15" s="51">
        <f t="shared" si="2"/>
        <v>0</v>
      </c>
      <c r="AQ15" s="51">
        <f t="shared" si="2"/>
        <v>0</v>
      </c>
      <c r="AR15" s="51">
        <f t="shared" si="2"/>
        <v>0</v>
      </c>
      <c r="AS15" s="51">
        <f t="shared" si="2"/>
        <v>0</v>
      </c>
      <c r="AT15" s="51">
        <f t="shared" si="2"/>
        <v>0</v>
      </c>
      <c r="AU15" s="51">
        <f t="shared" si="2"/>
        <v>0</v>
      </c>
      <c r="AV15" s="51">
        <f t="shared" si="2"/>
        <v>0</v>
      </c>
      <c r="AW15" s="51">
        <f t="shared" si="2"/>
        <v>0</v>
      </c>
      <c r="AX15" s="51">
        <f t="shared" si="2"/>
        <v>0</v>
      </c>
      <c r="AY15" s="51">
        <f t="shared" si="2"/>
        <v>0</v>
      </c>
      <c r="AZ15" s="51">
        <f t="shared" si="2"/>
        <v>0</v>
      </c>
      <c r="BA15" s="51">
        <f t="shared" si="2"/>
        <v>0</v>
      </c>
      <c r="BB15" s="51">
        <f t="shared" si="2"/>
        <v>0</v>
      </c>
      <c r="BC15" s="51">
        <f t="shared" si="2"/>
        <v>0</v>
      </c>
      <c r="BD15" s="51">
        <f t="shared" si="2"/>
        <v>0</v>
      </c>
      <c r="BE15" s="51">
        <f t="shared" si="2"/>
        <v>0</v>
      </c>
      <c r="BF15" s="51">
        <f t="shared" si="2"/>
        <v>0</v>
      </c>
      <c r="BG15" s="51">
        <f t="shared" si="2"/>
        <v>0</v>
      </c>
      <c r="BH15" s="51">
        <f t="shared" si="2"/>
        <v>0</v>
      </c>
      <c r="BI15" s="51">
        <f t="shared" si="2"/>
        <v>0</v>
      </c>
      <c r="BJ15" s="51">
        <f t="shared" si="2"/>
        <v>0</v>
      </c>
      <c r="BK15" s="51">
        <f t="shared" si="2"/>
        <v>0</v>
      </c>
      <c r="BL15" s="51">
        <f t="shared" si="2"/>
        <v>0</v>
      </c>
      <c r="BM15" s="51">
        <f t="shared" si="2"/>
        <v>0</v>
      </c>
      <c r="BN15" s="51">
        <f t="shared" ref="BN15:CS15" si="3">SUM(BN10:BN14)</f>
        <v>0</v>
      </c>
      <c r="BO15" s="51">
        <f t="shared" si="3"/>
        <v>0</v>
      </c>
      <c r="BP15" s="51">
        <f t="shared" si="3"/>
        <v>0</v>
      </c>
      <c r="BQ15" s="51">
        <f t="shared" si="3"/>
        <v>0</v>
      </c>
      <c r="BR15" s="51">
        <f t="shared" si="3"/>
        <v>0</v>
      </c>
      <c r="BS15" s="51">
        <f t="shared" si="3"/>
        <v>0</v>
      </c>
      <c r="BT15" s="51">
        <f t="shared" si="3"/>
        <v>0</v>
      </c>
      <c r="BU15" s="51">
        <f t="shared" si="3"/>
        <v>0</v>
      </c>
      <c r="BV15" s="51">
        <f t="shared" si="3"/>
        <v>0</v>
      </c>
      <c r="BW15" s="51">
        <f t="shared" si="3"/>
        <v>0</v>
      </c>
      <c r="BX15" s="51">
        <f t="shared" si="3"/>
        <v>0</v>
      </c>
      <c r="BY15" s="51">
        <f t="shared" si="3"/>
        <v>0</v>
      </c>
      <c r="BZ15" s="51">
        <f t="shared" si="3"/>
        <v>0</v>
      </c>
      <c r="CA15" s="51">
        <f t="shared" si="3"/>
        <v>0</v>
      </c>
      <c r="CB15" s="51">
        <f t="shared" si="3"/>
        <v>0</v>
      </c>
      <c r="CC15" s="51">
        <f t="shared" si="3"/>
        <v>0</v>
      </c>
      <c r="CD15" s="51">
        <f t="shared" si="3"/>
        <v>0</v>
      </c>
      <c r="CE15" s="51">
        <f t="shared" si="3"/>
        <v>0</v>
      </c>
      <c r="CF15" s="51">
        <f t="shared" si="3"/>
        <v>0</v>
      </c>
      <c r="CG15" s="51">
        <f t="shared" si="3"/>
        <v>0</v>
      </c>
      <c r="CH15" s="51">
        <f t="shared" si="3"/>
        <v>0</v>
      </c>
      <c r="CI15" s="51">
        <f t="shared" si="3"/>
        <v>0</v>
      </c>
      <c r="CJ15" s="51">
        <f t="shared" si="3"/>
        <v>0</v>
      </c>
      <c r="CK15" s="51">
        <f t="shared" si="3"/>
        <v>0</v>
      </c>
      <c r="CL15" s="51">
        <f t="shared" si="3"/>
        <v>0</v>
      </c>
      <c r="CM15" s="51">
        <f t="shared" si="3"/>
        <v>0</v>
      </c>
      <c r="CN15" s="51">
        <f t="shared" si="3"/>
        <v>0</v>
      </c>
      <c r="CO15" s="51">
        <f t="shared" si="3"/>
        <v>0</v>
      </c>
      <c r="CP15" s="51">
        <f t="shared" si="3"/>
        <v>0</v>
      </c>
      <c r="CQ15" s="51">
        <f t="shared" si="3"/>
        <v>0</v>
      </c>
      <c r="CR15" s="51">
        <f t="shared" si="3"/>
        <v>0</v>
      </c>
      <c r="CS15" s="51">
        <f t="shared" si="3"/>
        <v>0</v>
      </c>
      <c r="CT15" s="51">
        <f t="shared" ref="CT15:DI15" si="4">SUM(CT10:CT14)</f>
        <v>0</v>
      </c>
      <c r="CU15" s="51">
        <f t="shared" si="4"/>
        <v>0</v>
      </c>
      <c r="CV15" s="51">
        <f t="shared" si="4"/>
        <v>0</v>
      </c>
      <c r="CW15" s="51">
        <f t="shared" si="4"/>
        <v>0</v>
      </c>
      <c r="CX15" s="51">
        <f t="shared" si="4"/>
        <v>0</v>
      </c>
      <c r="CY15" s="51">
        <f t="shared" si="4"/>
        <v>0</v>
      </c>
      <c r="CZ15" s="51">
        <f t="shared" si="4"/>
        <v>0</v>
      </c>
      <c r="DA15" s="51">
        <f t="shared" si="4"/>
        <v>0</v>
      </c>
      <c r="DB15" s="51">
        <f t="shared" si="4"/>
        <v>0</v>
      </c>
      <c r="DC15" s="51">
        <f t="shared" si="4"/>
        <v>0</v>
      </c>
      <c r="DD15" s="51">
        <f t="shared" si="4"/>
        <v>0</v>
      </c>
      <c r="DE15" s="51">
        <f t="shared" si="4"/>
        <v>0</v>
      </c>
      <c r="DF15" s="51">
        <f t="shared" si="4"/>
        <v>0</v>
      </c>
      <c r="DG15" s="51">
        <f t="shared" si="4"/>
        <v>0</v>
      </c>
      <c r="DH15" s="51">
        <f t="shared" si="4"/>
        <v>0</v>
      </c>
      <c r="DI15" s="51">
        <f t="shared" si="4"/>
        <v>0</v>
      </c>
    </row>
    <row r="16" spans="1:113" ht="16.5" customHeight="1">
      <c r="A16" s="45" t="s">
        <v>754</v>
      </c>
      <c r="B16" s="52"/>
      <c r="C16" s="52"/>
      <c r="D16" s="52"/>
      <c r="E16" s="52"/>
      <c r="F16" s="52"/>
      <c r="G16" s="52"/>
      <c r="H16" s="52"/>
      <c r="I16" s="53"/>
      <c r="J16" s="52"/>
      <c r="K16" s="52"/>
      <c r="L16" s="52"/>
      <c r="M16" s="52"/>
      <c r="N16" s="52"/>
      <c r="O16" s="52"/>
      <c r="P16" s="52"/>
      <c r="Q16" s="53"/>
      <c r="R16" s="52"/>
      <c r="S16" s="52"/>
      <c r="T16" s="52"/>
      <c r="U16" s="52"/>
      <c r="V16" s="52"/>
      <c r="W16" s="52"/>
      <c r="X16" s="52"/>
      <c r="Y16" s="53"/>
      <c r="Z16" s="52"/>
      <c r="AA16" s="52"/>
      <c r="AB16" s="52"/>
      <c r="AC16" s="52"/>
      <c r="AD16" s="52"/>
      <c r="AE16" s="52"/>
      <c r="AF16" s="52"/>
      <c r="AG16" s="53"/>
      <c r="AH16" s="52"/>
      <c r="AI16" s="52"/>
      <c r="AJ16" s="52"/>
      <c r="AK16" s="52"/>
      <c r="AL16" s="52"/>
      <c r="AM16" s="52"/>
      <c r="AN16" s="52"/>
      <c r="AO16" s="52"/>
      <c r="AP16" s="53"/>
      <c r="AQ16" s="52"/>
      <c r="AR16" s="52"/>
      <c r="AS16" s="52"/>
      <c r="AT16" s="52"/>
      <c r="AU16" s="52"/>
      <c r="AV16" s="52"/>
      <c r="AW16" s="52"/>
      <c r="AX16" s="53"/>
      <c r="AY16" s="52"/>
      <c r="AZ16" s="52"/>
      <c r="BA16" s="52"/>
      <c r="BB16" s="52"/>
      <c r="BC16" s="52"/>
      <c r="BD16" s="52"/>
      <c r="BE16" s="52"/>
      <c r="BF16" s="53"/>
      <c r="BG16" s="52"/>
      <c r="BH16" s="52"/>
      <c r="BI16" s="52"/>
      <c r="BJ16" s="52"/>
      <c r="BK16" s="52"/>
      <c r="BL16" s="52"/>
      <c r="BM16" s="52"/>
      <c r="BN16" s="53"/>
      <c r="BO16" s="52"/>
      <c r="BP16" s="52"/>
      <c r="BQ16" s="52"/>
      <c r="BR16" s="52"/>
      <c r="BS16" s="52"/>
      <c r="BT16" s="52"/>
      <c r="BU16" s="52"/>
      <c r="BV16" s="53"/>
      <c r="BW16" s="52"/>
      <c r="BX16" s="52"/>
      <c r="BY16" s="52"/>
      <c r="BZ16" s="52"/>
      <c r="CA16" s="52"/>
      <c r="CB16" s="52"/>
      <c r="CC16" s="52"/>
      <c r="CD16" s="53"/>
      <c r="CE16" s="52"/>
      <c r="CF16" s="52"/>
      <c r="CG16" s="52"/>
      <c r="CH16" s="52"/>
      <c r="CI16" s="52"/>
      <c r="CJ16" s="52"/>
      <c r="CK16" s="52"/>
      <c r="CL16" s="53"/>
      <c r="CM16" s="52"/>
      <c r="CN16" s="52"/>
      <c r="CO16" s="52"/>
      <c r="CP16" s="52"/>
      <c r="CQ16" s="52"/>
      <c r="CR16" s="52"/>
      <c r="CS16" s="52"/>
      <c r="CT16" s="53"/>
      <c r="CU16" s="52"/>
      <c r="CV16" s="52"/>
      <c r="CW16" s="52"/>
      <c r="CX16" s="52"/>
      <c r="CY16" s="52"/>
      <c r="CZ16" s="52"/>
      <c r="DA16" s="52"/>
      <c r="DB16" s="53"/>
      <c r="DC16" s="52"/>
      <c r="DD16" s="52"/>
      <c r="DE16" s="52"/>
      <c r="DF16" s="52"/>
      <c r="DG16" s="52"/>
      <c r="DH16" s="52"/>
      <c r="DI16" s="52"/>
    </row>
    <row r="17" spans="1:113" ht="16.5" customHeight="1">
      <c r="A17" s="34" t="s">
        <v>755</v>
      </c>
      <c r="B17" s="48">
        <f t="shared" ref="B17:C20" si="5">0*2</f>
        <v>0</v>
      </c>
      <c r="C17" s="48">
        <f t="shared" si="5"/>
        <v>0</v>
      </c>
      <c r="D17" s="48">
        <f>16*2</f>
        <v>32</v>
      </c>
      <c r="E17" s="48">
        <f>17*2</f>
        <v>34</v>
      </c>
      <c r="F17" s="48">
        <f>16*2</f>
        <v>32</v>
      </c>
      <c r="G17" s="48">
        <f>29*2</f>
        <v>58</v>
      </c>
      <c r="H17" s="48">
        <f>0*2</f>
        <v>0</v>
      </c>
      <c r="I17" s="48">
        <f>SUM(B17:H17)</f>
        <v>156</v>
      </c>
      <c r="J17" s="48">
        <f>0*2</f>
        <v>0</v>
      </c>
      <c r="K17" s="48">
        <f>3*2</f>
        <v>6</v>
      </c>
      <c r="L17" s="48">
        <f>9*2</f>
        <v>18</v>
      </c>
      <c r="M17" s="48">
        <f>20*2</f>
        <v>40</v>
      </c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</row>
    <row r="18" spans="1:113" ht="15.75" customHeight="1">
      <c r="A18" s="49" t="s">
        <v>756</v>
      </c>
      <c r="B18" s="48">
        <f t="shared" si="5"/>
        <v>0</v>
      </c>
      <c r="C18" s="48">
        <f t="shared" si="5"/>
        <v>0</v>
      </c>
      <c r="D18" s="48">
        <f>12*2</f>
        <v>24</v>
      </c>
      <c r="E18" s="48">
        <f>13*2</f>
        <v>26</v>
      </c>
      <c r="F18" s="48">
        <f>11*2</f>
        <v>22</v>
      </c>
      <c r="G18" s="48">
        <f>20*2</f>
        <v>40</v>
      </c>
      <c r="H18" s="48">
        <f>0*2</f>
        <v>0</v>
      </c>
      <c r="I18" s="48">
        <f>SUM(B18:H18)</f>
        <v>112</v>
      </c>
      <c r="J18" s="48">
        <f>0*2</f>
        <v>0</v>
      </c>
      <c r="K18" s="48">
        <f>9*2</f>
        <v>18</v>
      </c>
      <c r="L18" s="48">
        <f>5*2</f>
        <v>10</v>
      </c>
      <c r="M18" s="48">
        <f>18*2</f>
        <v>36</v>
      </c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</row>
    <row r="19" spans="1:113" ht="16.5" customHeight="1">
      <c r="A19" s="34" t="s">
        <v>757</v>
      </c>
      <c r="B19" s="48">
        <f t="shared" si="5"/>
        <v>0</v>
      </c>
      <c r="C19" s="48">
        <f t="shared" si="5"/>
        <v>0</v>
      </c>
      <c r="D19" s="48">
        <f>7.5*2</f>
        <v>15</v>
      </c>
      <c r="E19" s="48">
        <f>14*2</f>
        <v>28</v>
      </c>
      <c r="F19" s="48">
        <f>14*2</f>
        <v>28</v>
      </c>
      <c r="G19" s="48">
        <f>18*2</f>
        <v>36</v>
      </c>
      <c r="H19" s="48">
        <f>0*2</f>
        <v>0</v>
      </c>
      <c r="I19" s="48">
        <f>SUM(B19:H19)</f>
        <v>107</v>
      </c>
      <c r="J19" s="48">
        <f>0*2</f>
        <v>0</v>
      </c>
      <c r="K19" s="48">
        <f>3*2</f>
        <v>6</v>
      </c>
      <c r="L19" s="48">
        <f>7*2</f>
        <v>14</v>
      </c>
      <c r="M19" s="48">
        <f>10*2</f>
        <v>20</v>
      </c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/>
      <c r="DE19" s="48"/>
      <c r="DF19" s="48"/>
      <c r="DG19" s="48"/>
      <c r="DH19" s="48"/>
      <c r="DI19" s="48"/>
    </row>
    <row r="20" spans="1:113" ht="16.5" customHeight="1">
      <c r="A20" s="34" t="s">
        <v>758</v>
      </c>
      <c r="B20" s="48">
        <f t="shared" si="5"/>
        <v>0</v>
      </c>
      <c r="C20" s="48">
        <f t="shared" si="5"/>
        <v>0</v>
      </c>
      <c r="D20" s="48">
        <f>9*2</f>
        <v>18</v>
      </c>
      <c r="E20" s="48">
        <f>8*2</f>
        <v>16</v>
      </c>
      <c r="F20" s="48">
        <f>9*2</f>
        <v>18</v>
      </c>
      <c r="G20" s="48">
        <f>19*2</f>
        <v>38</v>
      </c>
      <c r="H20" s="48">
        <f>0*2</f>
        <v>0</v>
      </c>
      <c r="I20" s="48">
        <f>SUM(B20:H20)</f>
        <v>90</v>
      </c>
      <c r="J20" s="48">
        <f>0*2</f>
        <v>0</v>
      </c>
      <c r="K20" s="48">
        <f>5*2</f>
        <v>10</v>
      </c>
      <c r="L20" s="48">
        <f>8*2</f>
        <v>16</v>
      </c>
      <c r="M20" s="48">
        <f>8*2</f>
        <v>16</v>
      </c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</row>
    <row r="21" spans="1:113" ht="15.75" customHeight="1">
      <c r="A21" s="49" t="s">
        <v>759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48"/>
      <c r="DE21" s="48"/>
      <c r="DF21" s="48"/>
      <c r="DG21" s="48"/>
      <c r="DH21" s="48"/>
      <c r="DI21" s="48"/>
    </row>
    <row r="22" spans="1:113" ht="15.75" customHeight="1">
      <c r="A22" s="49" t="s">
        <v>760</v>
      </c>
      <c r="B22" s="48">
        <f>0*2</f>
        <v>0</v>
      </c>
      <c r="C22" s="48">
        <f>0*2</f>
        <v>0</v>
      </c>
      <c r="D22" s="48">
        <f>6*2</f>
        <v>12</v>
      </c>
      <c r="E22" s="48">
        <f>11*2</f>
        <v>22</v>
      </c>
      <c r="F22" s="48">
        <f>20*2</f>
        <v>40</v>
      </c>
      <c r="G22" s="48">
        <f>21*2</f>
        <v>42</v>
      </c>
      <c r="H22" s="48">
        <f>0*2</f>
        <v>0</v>
      </c>
      <c r="I22" s="48">
        <f>SUM(B22:H22)</f>
        <v>116</v>
      </c>
      <c r="J22" s="48">
        <f>0*2</f>
        <v>0</v>
      </c>
      <c r="K22" s="48">
        <f>0*2</f>
        <v>0</v>
      </c>
      <c r="L22" s="48">
        <f>8*2</f>
        <v>16</v>
      </c>
      <c r="M22" s="48">
        <f>11*2</f>
        <v>22</v>
      </c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</row>
    <row r="23" spans="1:113" ht="16.5" customHeight="1">
      <c r="A23" s="49" t="s">
        <v>761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</row>
    <row r="24" spans="1:113" ht="16.5" customHeight="1">
      <c r="A24" s="50" t="s">
        <v>762</v>
      </c>
      <c r="B24" s="51">
        <f t="shared" ref="B24:AG24" si="6">SUM(B17:B22)</f>
        <v>0</v>
      </c>
      <c r="C24" s="51">
        <f t="shared" si="6"/>
        <v>0</v>
      </c>
      <c r="D24" s="51">
        <f t="shared" si="6"/>
        <v>101</v>
      </c>
      <c r="E24" s="51">
        <f t="shared" si="6"/>
        <v>126</v>
      </c>
      <c r="F24" s="51">
        <f t="shared" si="6"/>
        <v>140</v>
      </c>
      <c r="G24" s="51">
        <f t="shared" si="6"/>
        <v>214</v>
      </c>
      <c r="H24" s="51">
        <f t="shared" si="6"/>
        <v>0</v>
      </c>
      <c r="I24" s="51">
        <f t="shared" si="6"/>
        <v>581</v>
      </c>
      <c r="J24" s="51">
        <f t="shared" si="6"/>
        <v>0</v>
      </c>
      <c r="K24" s="51">
        <f t="shared" si="6"/>
        <v>40</v>
      </c>
      <c r="L24" s="51">
        <f t="shared" si="6"/>
        <v>74</v>
      </c>
      <c r="M24" s="51">
        <f t="shared" si="6"/>
        <v>134</v>
      </c>
      <c r="N24" s="51">
        <f t="shared" si="6"/>
        <v>0</v>
      </c>
      <c r="O24" s="51">
        <f t="shared" si="6"/>
        <v>0</v>
      </c>
      <c r="P24" s="51">
        <f t="shared" si="6"/>
        <v>0</v>
      </c>
      <c r="Q24" s="51">
        <f t="shared" si="6"/>
        <v>0</v>
      </c>
      <c r="R24" s="51">
        <f t="shared" si="6"/>
        <v>0</v>
      </c>
      <c r="S24" s="51">
        <f t="shared" si="6"/>
        <v>0</v>
      </c>
      <c r="T24" s="51">
        <f t="shared" si="6"/>
        <v>0</v>
      </c>
      <c r="U24" s="51">
        <f t="shared" si="6"/>
        <v>0</v>
      </c>
      <c r="V24" s="51">
        <f t="shared" si="6"/>
        <v>0</v>
      </c>
      <c r="W24" s="51">
        <f t="shared" si="6"/>
        <v>0</v>
      </c>
      <c r="X24" s="51">
        <f t="shared" si="6"/>
        <v>0</v>
      </c>
      <c r="Y24" s="51">
        <f t="shared" si="6"/>
        <v>0</v>
      </c>
      <c r="Z24" s="51">
        <f t="shared" si="6"/>
        <v>0</v>
      </c>
      <c r="AA24" s="51">
        <f t="shared" si="6"/>
        <v>0</v>
      </c>
      <c r="AB24" s="51">
        <f t="shared" si="6"/>
        <v>0</v>
      </c>
      <c r="AC24" s="51">
        <f t="shared" si="6"/>
        <v>0</v>
      </c>
      <c r="AD24" s="51">
        <f t="shared" si="6"/>
        <v>0</v>
      </c>
      <c r="AE24" s="51">
        <f t="shared" si="6"/>
        <v>0</v>
      </c>
      <c r="AF24" s="51">
        <f t="shared" si="6"/>
        <v>0</v>
      </c>
      <c r="AG24" s="51">
        <f t="shared" si="6"/>
        <v>0</v>
      </c>
      <c r="AH24" s="51">
        <f t="shared" ref="AH24:BM24" si="7">SUM(AH17:AH22)</f>
        <v>0</v>
      </c>
      <c r="AI24" s="51">
        <f t="shared" si="7"/>
        <v>0</v>
      </c>
      <c r="AJ24" s="51">
        <f t="shared" si="7"/>
        <v>0</v>
      </c>
      <c r="AK24" s="51">
        <f t="shared" si="7"/>
        <v>0</v>
      </c>
      <c r="AL24" s="51">
        <f t="shared" si="7"/>
        <v>0</v>
      </c>
      <c r="AM24" s="51">
        <f t="shared" si="7"/>
        <v>0</v>
      </c>
      <c r="AN24" s="51">
        <f t="shared" si="7"/>
        <v>0</v>
      </c>
      <c r="AO24" s="51">
        <f t="shared" si="7"/>
        <v>0</v>
      </c>
      <c r="AP24" s="51">
        <f t="shared" si="7"/>
        <v>0</v>
      </c>
      <c r="AQ24" s="51">
        <f t="shared" si="7"/>
        <v>0</v>
      </c>
      <c r="AR24" s="51">
        <f t="shared" si="7"/>
        <v>0</v>
      </c>
      <c r="AS24" s="51">
        <f t="shared" si="7"/>
        <v>0</v>
      </c>
      <c r="AT24" s="51">
        <f t="shared" si="7"/>
        <v>0</v>
      </c>
      <c r="AU24" s="51">
        <f t="shared" si="7"/>
        <v>0</v>
      </c>
      <c r="AV24" s="51">
        <f t="shared" si="7"/>
        <v>0</v>
      </c>
      <c r="AW24" s="51">
        <f t="shared" si="7"/>
        <v>0</v>
      </c>
      <c r="AX24" s="51">
        <f t="shared" si="7"/>
        <v>0</v>
      </c>
      <c r="AY24" s="51">
        <f t="shared" si="7"/>
        <v>0</v>
      </c>
      <c r="AZ24" s="51">
        <f t="shared" si="7"/>
        <v>0</v>
      </c>
      <c r="BA24" s="51">
        <f t="shared" si="7"/>
        <v>0</v>
      </c>
      <c r="BB24" s="51">
        <f t="shared" si="7"/>
        <v>0</v>
      </c>
      <c r="BC24" s="51">
        <f t="shared" si="7"/>
        <v>0</v>
      </c>
      <c r="BD24" s="51">
        <f t="shared" si="7"/>
        <v>0</v>
      </c>
      <c r="BE24" s="51">
        <f t="shared" si="7"/>
        <v>0</v>
      </c>
      <c r="BF24" s="51">
        <f t="shared" si="7"/>
        <v>0</v>
      </c>
      <c r="BG24" s="51">
        <f t="shared" si="7"/>
        <v>0</v>
      </c>
      <c r="BH24" s="51">
        <f t="shared" si="7"/>
        <v>0</v>
      </c>
      <c r="BI24" s="51">
        <f t="shared" si="7"/>
        <v>0</v>
      </c>
      <c r="BJ24" s="51">
        <f t="shared" si="7"/>
        <v>0</v>
      </c>
      <c r="BK24" s="51">
        <f t="shared" si="7"/>
        <v>0</v>
      </c>
      <c r="BL24" s="51">
        <f t="shared" si="7"/>
        <v>0</v>
      </c>
      <c r="BM24" s="51">
        <f t="shared" si="7"/>
        <v>0</v>
      </c>
      <c r="BN24" s="51">
        <f t="shared" ref="BN24:CS24" si="8">SUM(BN17:BN22)</f>
        <v>0</v>
      </c>
      <c r="BO24" s="51">
        <f t="shared" si="8"/>
        <v>0</v>
      </c>
      <c r="BP24" s="51">
        <f t="shared" si="8"/>
        <v>0</v>
      </c>
      <c r="BQ24" s="51">
        <f t="shared" si="8"/>
        <v>0</v>
      </c>
      <c r="BR24" s="51">
        <f t="shared" si="8"/>
        <v>0</v>
      </c>
      <c r="BS24" s="51">
        <f t="shared" si="8"/>
        <v>0</v>
      </c>
      <c r="BT24" s="51">
        <f t="shared" si="8"/>
        <v>0</v>
      </c>
      <c r="BU24" s="51">
        <f t="shared" si="8"/>
        <v>0</v>
      </c>
      <c r="BV24" s="51">
        <f t="shared" si="8"/>
        <v>0</v>
      </c>
      <c r="BW24" s="51">
        <f t="shared" si="8"/>
        <v>0</v>
      </c>
      <c r="BX24" s="51">
        <f t="shared" si="8"/>
        <v>0</v>
      </c>
      <c r="BY24" s="51">
        <f t="shared" si="8"/>
        <v>0</v>
      </c>
      <c r="BZ24" s="51">
        <f t="shared" si="8"/>
        <v>0</v>
      </c>
      <c r="CA24" s="51">
        <f t="shared" si="8"/>
        <v>0</v>
      </c>
      <c r="CB24" s="51">
        <f t="shared" si="8"/>
        <v>0</v>
      </c>
      <c r="CC24" s="51">
        <f t="shared" si="8"/>
        <v>0</v>
      </c>
      <c r="CD24" s="51">
        <f t="shared" si="8"/>
        <v>0</v>
      </c>
      <c r="CE24" s="51">
        <f t="shared" si="8"/>
        <v>0</v>
      </c>
      <c r="CF24" s="51">
        <f t="shared" si="8"/>
        <v>0</v>
      </c>
      <c r="CG24" s="51">
        <f t="shared" si="8"/>
        <v>0</v>
      </c>
      <c r="CH24" s="51">
        <f t="shared" si="8"/>
        <v>0</v>
      </c>
      <c r="CI24" s="51">
        <f t="shared" si="8"/>
        <v>0</v>
      </c>
      <c r="CJ24" s="51">
        <f t="shared" si="8"/>
        <v>0</v>
      </c>
      <c r="CK24" s="51">
        <f t="shared" si="8"/>
        <v>0</v>
      </c>
      <c r="CL24" s="51">
        <f t="shared" si="8"/>
        <v>0</v>
      </c>
      <c r="CM24" s="51">
        <f t="shared" si="8"/>
        <v>0</v>
      </c>
      <c r="CN24" s="51">
        <f t="shared" si="8"/>
        <v>0</v>
      </c>
      <c r="CO24" s="51">
        <f t="shared" si="8"/>
        <v>0</v>
      </c>
      <c r="CP24" s="51">
        <f t="shared" si="8"/>
        <v>0</v>
      </c>
      <c r="CQ24" s="51">
        <f t="shared" si="8"/>
        <v>0</v>
      </c>
      <c r="CR24" s="51">
        <f t="shared" si="8"/>
        <v>0</v>
      </c>
      <c r="CS24" s="51">
        <f t="shared" si="8"/>
        <v>0</v>
      </c>
      <c r="CT24" s="51">
        <f t="shared" ref="CT24:DI24" si="9">SUM(CT17:CT22)</f>
        <v>0</v>
      </c>
      <c r="CU24" s="51">
        <f t="shared" si="9"/>
        <v>0</v>
      </c>
      <c r="CV24" s="51">
        <f t="shared" si="9"/>
        <v>0</v>
      </c>
      <c r="CW24" s="51">
        <f t="shared" si="9"/>
        <v>0</v>
      </c>
      <c r="CX24" s="51">
        <f t="shared" si="9"/>
        <v>0</v>
      </c>
      <c r="CY24" s="51">
        <f t="shared" si="9"/>
        <v>0</v>
      </c>
      <c r="CZ24" s="51">
        <f t="shared" si="9"/>
        <v>0</v>
      </c>
      <c r="DA24" s="51">
        <f t="shared" si="9"/>
        <v>0</v>
      </c>
      <c r="DB24" s="51">
        <f t="shared" si="9"/>
        <v>0</v>
      </c>
      <c r="DC24" s="51">
        <f t="shared" si="9"/>
        <v>0</v>
      </c>
      <c r="DD24" s="51">
        <f t="shared" si="9"/>
        <v>0</v>
      </c>
      <c r="DE24" s="51">
        <f t="shared" si="9"/>
        <v>0</v>
      </c>
      <c r="DF24" s="51">
        <f t="shared" si="9"/>
        <v>0</v>
      </c>
      <c r="DG24" s="51">
        <f t="shared" si="9"/>
        <v>0</v>
      </c>
      <c r="DH24" s="51">
        <f t="shared" si="9"/>
        <v>0</v>
      </c>
      <c r="DI24" s="51">
        <f t="shared" si="9"/>
        <v>0</v>
      </c>
    </row>
    <row r="25" spans="1:113" ht="16.5" customHeight="1">
      <c r="A25" s="45" t="s">
        <v>763</v>
      </c>
      <c r="B25" s="52"/>
      <c r="C25" s="52"/>
      <c r="D25" s="52"/>
      <c r="E25" s="52"/>
      <c r="F25" s="52"/>
      <c r="G25" s="52"/>
      <c r="H25" s="52"/>
      <c r="I25" s="53"/>
      <c r="J25" s="52"/>
      <c r="K25" s="52"/>
      <c r="L25" s="52"/>
      <c r="M25" s="52"/>
      <c r="N25" s="52"/>
      <c r="O25" s="52"/>
      <c r="P25" s="52"/>
      <c r="Q25" s="53"/>
      <c r="R25" s="52"/>
      <c r="S25" s="52"/>
      <c r="T25" s="52"/>
      <c r="U25" s="52"/>
      <c r="V25" s="52"/>
      <c r="W25" s="52"/>
      <c r="X25" s="52"/>
      <c r="Y25" s="53"/>
      <c r="Z25" s="52"/>
      <c r="AA25" s="52"/>
      <c r="AB25" s="52"/>
      <c r="AC25" s="52"/>
      <c r="AD25" s="52"/>
      <c r="AE25" s="52"/>
      <c r="AF25" s="52"/>
      <c r="AG25" s="53"/>
      <c r="AH25" s="52"/>
      <c r="AI25" s="52"/>
      <c r="AJ25" s="52"/>
      <c r="AK25" s="52"/>
      <c r="AL25" s="52"/>
      <c r="AM25" s="52"/>
      <c r="AN25" s="52"/>
      <c r="AO25" s="52"/>
      <c r="AP25" s="53"/>
      <c r="AQ25" s="52"/>
      <c r="AR25" s="52"/>
      <c r="AS25" s="52"/>
      <c r="AT25" s="52"/>
      <c r="AU25" s="52"/>
      <c r="AV25" s="52"/>
      <c r="AW25" s="52"/>
      <c r="AX25" s="53"/>
      <c r="AY25" s="52"/>
      <c r="AZ25" s="52"/>
      <c r="BA25" s="52"/>
      <c r="BB25" s="52"/>
      <c r="BC25" s="52"/>
      <c r="BD25" s="52"/>
      <c r="BE25" s="52"/>
      <c r="BF25" s="53"/>
      <c r="BG25" s="52"/>
      <c r="BH25" s="52"/>
      <c r="BI25" s="52"/>
      <c r="BJ25" s="52"/>
      <c r="BK25" s="52"/>
      <c r="BL25" s="52"/>
      <c r="BM25" s="52"/>
      <c r="BN25" s="53"/>
      <c r="BO25" s="52"/>
      <c r="BP25" s="52"/>
      <c r="BQ25" s="52"/>
      <c r="BR25" s="52"/>
      <c r="BS25" s="52"/>
      <c r="BT25" s="52"/>
      <c r="BU25" s="52"/>
      <c r="BV25" s="53"/>
      <c r="BW25" s="52"/>
      <c r="BX25" s="52"/>
      <c r="BY25" s="52"/>
      <c r="BZ25" s="52"/>
      <c r="CA25" s="52"/>
      <c r="CB25" s="52"/>
      <c r="CC25" s="52"/>
      <c r="CD25" s="53"/>
      <c r="CE25" s="52"/>
      <c r="CF25" s="52"/>
      <c r="CG25" s="52"/>
      <c r="CH25" s="52"/>
      <c r="CI25" s="52"/>
      <c r="CJ25" s="52"/>
      <c r="CK25" s="52"/>
      <c r="CL25" s="53"/>
      <c r="CM25" s="52"/>
      <c r="CN25" s="52"/>
      <c r="CO25" s="52"/>
      <c r="CP25" s="52"/>
      <c r="CQ25" s="52"/>
      <c r="CR25" s="52"/>
      <c r="CS25" s="52"/>
      <c r="CT25" s="53"/>
      <c r="CU25" s="52"/>
      <c r="CV25" s="52"/>
      <c r="CW25" s="52"/>
      <c r="CX25" s="52"/>
      <c r="CY25" s="52"/>
      <c r="CZ25" s="52"/>
      <c r="DA25" s="52"/>
      <c r="DB25" s="53"/>
      <c r="DC25" s="52"/>
      <c r="DD25" s="52"/>
      <c r="DE25" s="52"/>
      <c r="DF25" s="52"/>
      <c r="DG25" s="52"/>
      <c r="DH25" s="52"/>
      <c r="DI25" s="52"/>
    </row>
    <row r="26" spans="1:113" ht="16.5" customHeight="1">
      <c r="A26" s="34" t="s">
        <v>764</v>
      </c>
      <c r="B26" s="48">
        <f t="shared" ref="B26:C31" si="10">0*1+0*1.5</f>
        <v>0</v>
      </c>
      <c r="C26" s="48">
        <f t="shared" si="10"/>
        <v>0</v>
      </c>
      <c r="D26" s="48">
        <f>14*1+1*1.5</f>
        <v>15.5</v>
      </c>
      <c r="E26" s="48">
        <f>6*1+3*1.5</f>
        <v>10.5</v>
      </c>
      <c r="F26" s="48">
        <f>16*1+0*1.5</f>
        <v>16</v>
      </c>
      <c r="G26" s="48">
        <f>12*1+0*1.5</f>
        <v>12</v>
      </c>
      <c r="H26" s="48">
        <f t="shared" ref="H26:H31" si="11">0*1+0*1.5</f>
        <v>0</v>
      </c>
      <c r="I26" s="48">
        <f t="shared" ref="I26:I31" si="12">SUM(B26:H26)</f>
        <v>54</v>
      </c>
      <c r="J26" s="48">
        <f t="shared" ref="J26:J31" si="13">0*1+0*1.5</f>
        <v>0</v>
      </c>
      <c r="K26" s="48">
        <f>2*1+0*1.5</f>
        <v>2</v>
      </c>
      <c r="L26" s="48">
        <f>2*1+0*1.5</f>
        <v>2</v>
      </c>
      <c r="M26" s="48">
        <f>6*1+0*1.5</f>
        <v>6</v>
      </c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</row>
    <row r="27" spans="1:113" ht="16.5" customHeight="1">
      <c r="A27" s="34" t="s">
        <v>765</v>
      </c>
      <c r="B27" s="48">
        <f t="shared" si="10"/>
        <v>0</v>
      </c>
      <c r="C27" s="48">
        <f t="shared" si="10"/>
        <v>0</v>
      </c>
      <c r="D27" s="48">
        <f>4*1+1*1.5</f>
        <v>5.5</v>
      </c>
      <c r="E27" s="48">
        <f>0*1+1*1.5</f>
        <v>1.5</v>
      </c>
      <c r="F27" s="48">
        <f>6*1+0*1.5</f>
        <v>6</v>
      </c>
      <c r="G27" s="48">
        <f>2*1+1*1.5</f>
        <v>3.5</v>
      </c>
      <c r="H27" s="48">
        <f t="shared" si="11"/>
        <v>0</v>
      </c>
      <c r="I27" s="48">
        <f t="shared" si="12"/>
        <v>16.5</v>
      </c>
      <c r="J27" s="48">
        <f t="shared" si="13"/>
        <v>0</v>
      </c>
      <c r="K27" s="48">
        <f>0*1+0*1.5</f>
        <v>0</v>
      </c>
      <c r="L27" s="48">
        <f>3*1+1*1.5</f>
        <v>4.5</v>
      </c>
      <c r="M27" s="48">
        <f>6*1+0*1.5</f>
        <v>6</v>
      </c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  <c r="DC27" s="48"/>
      <c r="DD27" s="48"/>
      <c r="DE27" s="48"/>
      <c r="DF27" s="48"/>
      <c r="DG27" s="48"/>
      <c r="DH27" s="48"/>
      <c r="DI27" s="48"/>
    </row>
    <row r="28" spans="1:113" ht="16.5" customHeight="1">
      <c r="A28" s="34" t="s">
        <v>766</v>
      </c>
      <c r="B28" s="48">
        <f t="shared" si="10"/>
        <v>0</v>
      </c>
      <c r="C28" s="48">
        <f t="shared" si="10"/>
        <v>0</v>
      </c>
      <c r="D28" s="48">
        <f>4*1+3*1.5</f>
        <v>8.5</v>
      </c>
      <c r="E28" s="48">
        <f>9*1+0*1.5</f>
        <v>9</v>
      </c>
      <c r="F28" s="48">
        <f>10*1+0*1.5</f>
        <v>10</v>
      </c>
      <c r="G28" s="48">
        <f>10*1+2*1.5</f>
        <v>13</v>
      </c>
      <c r="H28" s="48">
        <f t="shared" si="11"/>
        <v>0</v>
      </c>
      <c r="I28" s="48">
        <f t="shared" si="12"/>
        <v>40.5</v>
      </c>
      <c r="J28" s="48">
        <f t="shared" si="13"/>
        <v>0</v>
      </c>
      <c r="K28" s="48">
        <f>5*1+2*1.5</f>
        <v>8</v>
      </c>
      <c r="L28" s="48">
        <f>4*1+3*1.5</f>
        <v>8.5</v>
      </c>
      <c r="M28" s="48">
        <f>6*1+1*1.5</f>
        <v>7.5</v>
      </c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48"/>
      <c r="DB28" s="48"/>
      <c r="DC28" s="48"/>
      <c r="DD28" s="48"/>
      <c r="DE28" s="48"/>
      <c r="DF28" s="48"/>
      <c r="DG28" s="48"/>
      <c r="DH28" s="48"/>
      <c r="DI28" s="48"/>
    </row>
    <row r="29" spans="1:113" ht="16.5" customHeight="1">
      <c r="A29" s="54" t="s">
        <v>767</v>
      </c>
      <c r="B29" s="48">
        <f t="shared" si="10"/>
        <v>0</v>
      </c>
      <c r="C29" s="48">
        <f t="shared" si="10"/>
        <v>0</v>
      </c>
      <c r="D29" s="48">
        <f>0*1+0*1.5</f>
        <v>0</v>
      </c>
      <c r="E29" s="48">
        <f>0*1+0*1.5</f>
        <v>0</v>
      </c>
      <c r="F29" s="48">
        <f>1*1+0*1.5</f>
        <v>1</v>
      </c>
      <c r="G29" s="48">
        <f>0*1+0*1.5</f>
        <v>0</v>
      </c>
      <c r="H29" s="48">
        <f t="shared" si="11"/>
        <v>0</v>
      </c>
      <c r="I29" s="48">
        <f t="shared" si="12"/>
        <v>1</v>
      </c>
      <c r="J29" s="48">
        <f t="shared" si="13"/>
        <v>0</v>
      </c>
      <c r="K29" s="48">
        <f>2*1+0*1.5</f>
        <v>2</v>
      </c>
      <c r="L29" s="48">
        <f>0*1+0*1.5</f>
        <v>0</v>
      </c>
      <c r="M29" s="48">
        <f>0*1+0*1.5</f>
        <v>0</v>
      </c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  <c r="DF29" s="48"/>
      <c r="DG29" s="48"/>
      <c r="DH29" s="48"/>
      <c r="DI29" s="48"/>
    </row>
    <row r="30" spans="1:113" ht="16.5" customHeight="1">
      <c r="A30" s="54" t="s">
        <v>768</v>
      </c>
      <c r="B30" s="48">
        <f t="shared" si="10"/>
        <v>0</v>
      </c>
      <c r="C30" s="48">
        <f t="shared" si="10"/>
        <v>0</v>
      </c>
      <c r="D30" s="48">
        <f>6*1+1*1.5</f>
        <v>7.5</v>
      </c>
      <c r="E30" s="48">
        <f>9*1+9*1.5</f>
        <v>22.5</v>
      </c>
      <c r="F30" s="48">
        <f>18*1+0*1.5</f>
        <v>18</v>
      </c>
      <c r="G30" s="48">
        <f>19*1+2*1.5</f>
        <v>22</v>
      </c>
      <c r="H30" s="48">
        <f t="shared" si="11"/>
        <v>0</v>
      </c>
      <c r="I30" s="48">
        <f t="shared" si="12"/>
        <v>70</v>
      </c>
      <c r="J30" s="48">
        <f t="shared" si="13"/>
        <v>0</v>
      </c>
      <c r="K30" s="48">
        <f>4*1+0*1.5</f>
        <v>4</v>
      </c>
      <c r="L30" s="48">
        <f>13*1+1*1.5</f>
        <v>14.5</v>
      </c>
      <c r="M30" s="48">
        <f>15*1+2*1.5</f>
        <v>18</v>
      </c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</row>
    <row r="31" spans="1:113" ht="15.75" customHeight="1">
      <c r="A31" s="54" t="s">
        <v>769</v>
      </c>
      <c r="B31" s="48">
        <f t="shared" si="10"/>
        <v>0</v>
      </c>
      <c r="C31" s="48">
        <f t="shared" si="10"/>
        <v>0</v>
      </c>
      <c r="D31" s="48">
        <f>0*1+0*1.5</f>
        <v>0</v>
      </c>
      <c r="E31" s="48">
        <f>2*1+0*1.5</f>
        <v>2</v>
      </c>
      <c r="F31" s="48">
        <f>2*1+0*1.5</f>
        <v>2</v>
      </c>
      <c r="G31" s="48">
        <f>3*1+0*1.5</f>
        <v>3</v>
      </c>
      <c r="H31" s="48">
        <f t="shared" si="11"/>
        <v>0</v>
      </c>
      <c r="I31" s="48">
        <f t="shared" si="12"/>
        <v>7</v>
      </c>
      <c r="J31" s="48">
        <f t="shared" si="13"/>
        <v>0</v>
      </c>
      <c r="K31" s="48">
        <f>1*1+0*1.5</f>
        <v>1</v>
      </c>
      <c r="L31" s="48">
        <f>0*1+0*1.5</f>
        <v>0</v>
      </c>
      <c r="M31" s="48">
        <f>0*1+0*1.5</f>
        <v>0</v>
      </c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</row>
    <row r="32" spans="1:113" ht="15.75" customHeight="1">
      <c r="A32" s="55" t="s">
        <v>770</v>
      </c>
      <c r="B32" s="51">
        <f t="shared" ref="B32:AG32" si="14">SUM(B26:B31)</f>
        <v>0</v>
      </c>
      <c r="C32" s="51">
        <f t="shared" si="14"/>
        <v>0</v>
      </c>
      <c r="D32" s="51">
        <f t="shared" si="14"/>
        <v>37</v>
      </c>
      <c r="E32" s="51">
        <f t="shared" si="14"/>
        <v>45.5</v>
      </c>
      <c r="F32" s="51">
        <f t="shared" si="14"/>
        <v>53</v>
      </c>
      <c r="G32" s="51">
        <f t="shared" si="14"/>
        <v>53.5</v>
      </c>
      <c r="H32" s="51">
        <f t="shared" si="14"/>
        <v>0</v>
      </c>
      <c r="I32" s="51">
        <f t="shared" si="14"/>
        <v>189</v>
      </c>
      <c r="J32" s="51">
        <f t="shared" si="14"/>
        <v>0</v>
      </c>
      <c r="K32" s="51">
        <f t="shared" si="14"/>
        <v>17</v>
      </c>
      <c r="L32" s="51">
        <f t="shared" si="14"/>
        <v>29.5</v>
      </c>
      <c r="M32" s="51">
        <f t="shared" si="14"/>
        <v>37.5</v>
      </c>
      <c r="N32" s="51">
        <f t="shared" si="14"/>
        <v>0</v>
      </c>
      <c r="O32" s="51">
        <f t="shared" si="14"/>
        <v>0</v>
      </c>
      <c r="P32" s="51">
        <f t="shared" si="14"/>
        <v>0</v>
      </c>
      <c r="Q32" s="51">
        <f t="shared" si="14"/>
        <v>0</v>
      </c>
      <c r="R32" s="51">
        <f t="shared" si="14"/>
        <v>0</v>
      </c>
      <c r="S32" s="51">
        <f t="shared" si="14"/>
        <v>0</v>
      </c>
      <c r="T32" s="51">
        <f t="shared" si="14"/>
        <v>0</v>
      </c>
      <c r="U32" s="51">
        <f t="shared" si="14"/>
        <v>0</v>
      </c>
      <c r="V32" s="51">
        <f t="shared" si="14"/>
        <v>0</v>
      </c>
      <c r="W32" s="51">
        <f t="shared" si="14"/>
        <v>0</v>
      </c>
      <c r="X32" s="51">
        <f t="shared" si="14"/>
        <v>0</v>
      </c>
      <c r="Y32" s="51">
        <f t="shared" si="14"/>
        <v>0</v>
      </c>
      <c r="Z32" s="51">
        <f t="shared" si="14"/>
        <v>0</v>
      </c>
      <c r="AA32" s="51">
        <f t="shared" si="14"/>
        <v>0</v>
      </c>
      <c r="AB32" s="51">
        <f t="shared" si="14"/>
        <v>0</v>
      </c>
      <c r="AC32" s="51">
        <f t="shared" si="14"/>
        <v>0</v>
      </c>
      <c r="AD32" s="51">
        <f t="shared" si="14"/>
        <v>0</v>
      </c>
      <c r="AE32" s="51">
        <f t="shared" si="14"/>
        <v>0</v>
      </c>
      <c r="AF32" s="51">
        <f t="shared" si="14"/>
        <v>0</v>
      </c>
      <c r="AG32" s="51">
        <f t="shared" si="14"/>
        <v>0</v>
      </c>
      <c r="AH32" s="51">
        <f t="shared" ref="AH32:BM32" si="15">SUM(AH26:AH31)</f>
        <v>0</v>
      </c>
      <c r="AI32" s="51">
        <f t="shared" si="15"/>
        <v>0</v>
      </c>
      <c r="AJ32" s="51">
        <f t="shared" si="15"/>
        <v>0</v>
      </c>
      <c r="AK32" s="51">
        <f t="shared" si="15"/>
        <v>0</v>
      </c>
      <c r="AL32" s="51">
        <f t="shared" si="15"/>
        <v>0</v>
      </c>
      <c r="AM32" s="51">
        <f t="shared" si="15"/>
        <v>0</v>
      </c>
      <c r="AN32" s="51">
        <f t="shared" si="15"/>
        <v>0</v>
      </c>
      <c r="AO32" s="51">
        <f t="shared" si="15"/>
        <v>0</v>
      </c>
      <c r="AP32" s="51">
        <f t="shared" si="15"/>
        <v>0</v>
      </c>
      <c r="AQ32" s="51">
        <f t="shared" si="15"/>
        <v>0</v>
      </c>
      <c r="AR32" s="51">
        <f t="shared" si="15"/>
        <v>0</v>
      </c>
      <c r="AS32" s="51">
        <f t="shared" si="15"/>
        <v>0</v>
      </c>
      <c r="AT32" s="51">
        <f t="shared" si="15"/>
        <v>0</v>
      </c>
      <c r="AU32" s="51">
        <f t="shared" si="15"/>
        <v>0</v>
      </c>
      <c r="AV32" s="51">
        <f t="shared" si="15"/>
        <v>0</v>
      </c>
      <c r="AW32" s="51">
        <f t="shared" si="15"/>
        <v>0</v>
      </c>
      <c r="AX32" s="51">
        <f t="shared" si="15"/>
        <v>0</v>
      </c>
      <c r="AY32" s="51">
        <f t="shared" si="15"/>
        <v>0</v>
      </c>
      <c r="AZ32" s="51">
        <f t="shared" si="15"/>
        <v>0</v>
      </c>
      <c r="BA32" s="51">
        <f t="shared" si="15"/>
        <v>0</v>
      </c>
      <c r="BB32" s="51">
        <f t="shared" si="15"/>
        <v>0</v>
      </c>
      <c r="BC32" s="51">
        <f t="shared" si="15"/>
        <v>0</v>
      </c>
      <c r="BD32" s="51">
        <f t="shared" si="15"/>
        <v>0</v>
      </c>
      <c r="BE32" s="51">
        <f t="shared" si="15"/>
        <v>0</v>
      </c>
      <c r="BF32" s="51">
        <f t="shared" si="15"/>
        <v>0</v>
      </c>
      <c r="BG32" s="51">
        <f t="shared" si="15"/>
        <v>0</v>
      </c>
      <c r="BH32" s="51">
        <f t="shared" si="15"/>
        <v>0</v>
      </c>
      <c r="BI32" s="51">
        <f t="shared" si="15"/>
        <v>0</v>
      </c>
      <c r="BJ32" s="51">
        <f t="shared" si="15"/>
        <v>0</v>
      </c>
      <c r="BK32" s="51">
        <f t="shared" si="15"/>
        <v>0</v>
      </c>
      <c r="BL32" s="51">
        <f t="shared" si="15"/>
        <v>0</v>
      </c>
      <c r="BM32" s="51">
        <f t="shared" si="15"/>
        <v>0</v>
      </c>
      <c r="BN32" s="51">
        <f t="shared" ref="BN32:CS32" si="16">SUM(BN26:BN31)</f>
        <v>0</v>
      </c>
      <c r="BO32" s="51">
        <f t="shared" si="16"/>
        <v>0</v>
      </c>
      <c r="BP32" s="51">
        <f t="shared" si="16"/>
        <v>0</v>
      </c>
      <c r="BQ32" s="51">
        <f t="shared" si="16"/>
        <v>0</v>
      </c>
      <c r="BR32" s="51">
        <f t="shared" si="16"/>
        <v>0</v>
      </c>
      <c r="BS32" s="51">
        <f t="shared" si="16"/>
        <v>0</v>
      </c>
      <c r="BT32" s="51">
        <f t="shared" si="16"/>
        <v>0</v>
      </c>
      <c r="BU32" s="51">
        <f t="shared" si="16"/>
        <v>0</v>
      </c>
      <c r="BV32" s="51">
        <f t="shared" si="16"/>
        <v>0</v>
      </c>
      <c r="BW32" s="51">
        <f t="shared" si="16"/>
        <v>0</v>
      </c>
      <c r="BX32" s="51">
        <f t="shared" si="16"/>
        <v>0</v>
      </c>
      <c r="BY32" s="51">
        <f t="shared" si="16"/>
        <v>0</v>
      </c>
      <c r="BZ32" s="51">
        <f t="shared" si="16"/>
        <v>0</v>
      </c>
      <c r="CA32" s="51">
        <f t="shared" si="16"/>
        <v>0</v>
      </c>
      <c r="CB32" s="51">
        <f t="shared" si="16"/>
        <v>0</v>
      </c>
      <c r="CC32" s="51">
        <f t="shared" si="16"/>
        <v>0</v>
      </c>
      <c r="CD32" s="51">
        <f t="shared" si="16"/>
        <v>0</v>
      </c>
      <c r="CE32" s="51">
        <f t="shared" si="16"/>
        <v>0</v>
      </c>
      <c r="CF32" s="51">
        <f t="shared" si="16"/>
        <v>0</v>
      </c>
      <c r="CG32" s="51">
        <f t="shared" si="16"/>
        <v>0</v>
      </c>
      <c r="CH32" s="51">
        <f t="shared" si="16"/>
        <v>0</v>
      </c>
      <c r="CI32" s="51">
        <f t="shared" si="16"/>
        <v>0</v>
      </c>
      <c r="CJ32" s="51">
        <f t="shared" si="16"/>
        <v>0</v>
      </c>
      <c r="CK32" s="51">
        <f t="shared" si="16"/>
        <v>0</v>
      </c>
      <c r="CL32" s="51">
        <f t="shared" si="16"/>
        <v>0</v>
      </c>
      <c r="CM32" s="51">
        <f t="shared" si="16"/>
        <v>0</v>
      </c>
      <c r="CN32" s="51">
        <f t="shared" si="16"/>
        <v>0</v>
      </c>
      <c r="CO32" s="51">
        <f t="shared" si="16"/>
        <v>0</v>
      </c>
      <c r="CP32" s="51">
        <f t="shared" si="16"/>
        <v>0</v>
      </c>
      <c r="CQ32" s="51">
        <f t="shared" si="16"/>
        <v>0</v>
      </c>
      <c r="CR32" s="51">
        <f t="shared" si="16"/>
        <v>0</v>
      </c>
      <c r="CS32" s="51">
        <f t="shared" si="16"/>
        <v>0</v>
      </c>
      <c r="CT32" s="51">
        <f t="shared" ref="CT32:DI32" si="17">SUM(CT26:CT31)</f>
        <v>0</v>
      </c>
      <c r="CU32" s="51">
        <f t="shared" si="17"/>
        <v>0</v>
      </c>
      <c r="CV32" s="51">
        <f t="shared" si="17"/>
        <v>0</v>
      </c>
      <c r="CW32" s="51">
        <f t="shared" si="17"/>
        <v>0</v>
      </c>
      <c r="CX32" s="51">
        <f t="shared" si="17"/>
        <v>0</v>
      </c>
      <c r="CY32" s="51">
        <f t="shared" si="17"/>
        <v>0</v>
      </c>
      <c r="CZ32" s="51">
        <f t="shared" si="17"/>
        <v>0</v>
      </c>
      <c r="DA32" s="51">
        <f t="shared" si="17"/>
        <v>0</v>
      </c>
      <c r="DB32" s="51">
        <f t="shared" si="17"/>
        <v>0</v>
      </c>
      <c r="DC32" s="51">
        <f t="shared" si="17"/>
        <v>0</v>
      </c>
      <c r="DD32" s="51">
        <f t="shared" si="17"/>
        <v>0</v>
      </c>
      <c r="DE32" s="51">
        <f t="shared" si="17"/>
        <v>0</v>
      </c>
      <c r="DF32" s="51">
        <f t="shared" si="17"/>
        <v>0</v>
      </c>
      <c r="DG32" s="51">
        <f t="shared" si="17"/>
        <v>0</v>
      </c>
      <c r="DH32" s="51">
        <f t="shared" si="17"/>
        <v>0</v>
      </c>
      <c r="DI32" s="51">
        <f t="shared" si="17"/>
        <v>0</v>
      </c>
    </row>
    <row r="33" spans="1:113" ht="15.75" customHeight="1">
      <c r="A33" s="56" t="s">
        <v>771</v>
      </c>
      <c r="B33" s="57">
        <f t="shared" ref="B33:AG33" si="18">SUM(B15,B24,B32)</f>
        <v>0</v>
      </c>
      <c r="C33" s="57">
        <f t="shared" si="18"/>
        <v>0</v>
      </c>
      <c r="D33" s="57">
        <f t="shared" si="18"/>
        <v>517</v>
      </c>
      <c r="E33" s="57">
        <f t="shared" si="18"/>
        <v>823</v>
      </c>
      <c r="F33" s="57">
        <f t="shared" si="18"/>
        <v>846</v>
      </c>
      <c r="G33" s="57">
        <f t="shared" si="18"/>
        <v>1193</v>
      </c>
      <c r="H33" s="57">
        <f t="shared" si="18"/>
        <v>0</v>
      </c>
      <c r="I33" s="57">
        <f t="shared" si="18"/>
        <v>3379</v>
      </c>
      <c r="J33" s="57">
        <f t="shared" si="18"/>
        <v>0</v>
      </c>
      <c r="K33" s="57">
        <f t="shared" si="18"/>
        <v>336.5</v>
      </c>
      <c r="L33" s="57">
        <f t="shared" si="18"/>
        <v>518.5</v>
      </c>
      <c r="M33" s="57">
        <f t="shared" si="18"/>
        <v>756</v>
      </c>
      <c r="N33" s="57">
        <f t="shared" si="18"/>
        <v>0</v>
      </c>
      <c r="O33" s="57">
        <f t="shared" si="18"/>
        <v>0</v>
      </c>
      <c r="P33" s="57">
        <f t="shared" si="18"/>
        <v>0</v>
      </c>
      <c r="Q33" s="57">
        <f t="shared" si="18"/>
        <v>0</v>
      </c>
      <c r="R33" s="57">
        <f t="shared" si="18"/>
        <v>0</v>
      </c>
      <c r="S33" s="57">
        <f t="shared" si="18"/>
        <v>0</v>
      </c>
      <c r="T33" s="57">
        <f t="shared" si="18"/>
        <v>0</v>
      </c>
      <c r="U33" s="57">
        <f t="shared" si="18"/>
        <v>0</v>
      </c>
      <c r="V33" s="57">
        <f t="shared" si="18"/>
        <v>0</v>
      </c>
      <c r="W33" s="57">
        <f t="shared" si="18"/>
        <v>0</v>
      </c>
      <c r="X33" s="57">
        <f t="shared" si="18"/>
        <v>0</v>
      </c>
      <c r="Y33" s="57">
        <f t="shared" si="18"/>
        <v>0</v>
      </c>
      <c r="Z33" s="57">
        <f t="shared" si="18"/>
        <v>0</v>
      </c>
      <c r="AA33" s="57">
        <f t="shared" si="18"/>
        <v>0</v>
      </c>
      <c r="AB33" s="57">
        <f t="shared" si="18"/>
        <v>0</v>
      </c>
      <c r="AC33" s="57">
        <f t="shared" si="18"/>
        <v>0</v>
      </c>
      <c r="AD33" s="57">
        <f t="shared" si="18"/>
        <v>0</v>
      </c>
      <c r="AE33" s="57">
        <f t="shared" si="18"/>
        <v>0</v>
      </c>
      <c r="AF33" s="57">
        <f t="shared" si="18"/>
        <v>0</v>
      </c>
      <c r="AG33" s="57">
        <f t="shared" si="18"/>
        <v>0</v>
      </c>
      <c r="AH33" s="57">
        <f t="shared" ref="AH33:BM33" si="19">SUM(AH15,AH24,AH32)</f>
        <v>0</v>
      </c>
      <c r="AI33" s="57">
        <f t="shared" si="19"/>
        <v>0</v>
      </c>
      <c r="AJ33" s="57">
        <f t="shared" si="19"/>
        <v>0</v>
      </c>
      <c r="AK33" s="57">
        <f t="shared" si="19"/>
        <v>0</v>
      </c>
      <c r="AL33" s="57">
        <f t="shared" si="19"/>
        <v>0</v>
      </c>
      <c r="AM33" s="57">
        <f t="shared" si="19"/>
        <v>0</v>
      </c>
      <c r="AN33" s="57">
        <f t="shared" si="19"/>
        <v>0</v>
      </c>
      <c r="AO33" s="57">
        <f t="shared" si="19"/>
        <v>0</v>
      </c>
      <c r="AP33" s="57">
        <f t="shared" si="19"/>
        <v>0</v>
      </c>
      <c r="AQ33" s="57">
        <f t="shared" si="19"/>
        <v>0</v>
      </c>
      <c r="AR33" s="57">
        <f t="shared" si="19"/>
        <v>0</v>
      </c>
      <c r="AS33" s="57">
        <f t="shared" si="19"/>
        <v>0</v>
      </c>
      <c r="AT33" s="57">
        <f t="shared" si="19"/>
        <v>0</v>
      </c>
      <c r="AU33" s="57">
        <f t="shared" si="19"/>
        <v>0</v>
      </c>
      <c r="AV33" s="57">
        <f t="shared" si="19"/>
        <v>0</v>
      </c>
      <c r="AW33" s="57">
        <f t="shared" si="19"/>
        <v>0</v>
      </c>
      <c r="AX33" s="57">
        <f t="shared" si="19"/>
        <v>0</v>
      </c>
      <c r="AY33" s="57">
        <f t="shared" si="19"/>
        <v>0</v>
      </c>
      <c r="AZ33" s="57">
        <f t="shared" si="19"/>
        <v>0</v>
      </c>
      <c r="BA33" s="57">
        <f t="shared" si="19"/>
        <v>0</v>
      </c>
      <c r="BB33" s="57">
        <f t="shared" si="19"/>
        <v>0</v>
      </c>
      <c r="BC33" s="57">
        <f t="shared" si="19"/>
        <v>0</v>
      </c>
      <c r="BD33" s="57">
        <f t="shared" si="19"/>
        <v>0</v>
      </c>
      <c r="BE33" s="57">
        <f t="shared" si="19"/>
        <v>0</v>
      </c>
      <c r="BF33" s="57">
        <f t="shared" si="19"/>
        <v>0</v>
      </c>
      <c r="BG33" s="57">
        <f t="shared" si="19"/>
        <v>0</v>
      </c>
      <c r="BH33" s="57">
        <f t="shared" si="19"/>
        <v>0</v>
      </c>
      <c r="BI33" s="57">
        <f t="shared" si="19"/>
        <v>0</v>
      </c>
      <c r="BJ33" s="57">
        <f t="shared" si="19"/>
        <v>0</v>
      </c>
      <c r="BK33" s="57">
        <f t="shared" si="19"/>
        <v>0</v>
      </c>
      <c r="BL33" s="57">
        <f t="shared" si="19"/>
        <v>0</v>
      </c>
      <c r="BM33" s="57">
        <f t="shared" si="19"/>
        <v>0</v>
      </c>
      <c r="BN33" s="57">
        <f t="shared" ref="BN33:CS33" si="20">SUM(BN15,BN24,BN32)</f>
        <v>0</v>
      </c>
      <c r="BO33" s="57">
        <f t="shared" si="20"/>
        <v>0</v>
      </c>
      <c r="BP33" s="57">
        <f t="shared" si="20"/>
        <v>0</v>
      </c>
      <c r="BQ33" s="57">
        <f t="shared" si="20"/>
        <v>0</v>
      </c>
      <c r="BR33" s="57">
        <f t="shared" si="20"/>
        <v>0</v>
      </c>
      <c r="BS33" s="57">
        <f t="shared" si="20"/>
        <v>0</v>
      </c>
      <c r="BT33" s="57">
        <f t="shared" si="20"/>
        <v>0</v>
      </c>
      <c r="BU33" s="57">
        <f t="shared" si="20"/>
        <v>0</v>
      </c>
      <c r="BV33" s="57">
        <f t="shared" si="20"/>
        <v>0</v>
      </c>
      <c r="BW33" s="57">
        <f t="shared" si="20"/>
        <v>0</v>
      </c>
      <c r="BX33" s="57">
        <f t="shared" si="20"/>
        <v>0</v>
      </c>
      <c r="BY33" s="57">
        <f t="shared" si="20"/>
        <v>0</v>
      </c>
      <c r="BZ33" s="57">
        <f t="shared" si="20"/>
        <v>0</v>
      </c>
      <c r="CA33" s="57">
        <f t="shared" si="20"/>
        <v>0</v>
      </c>
      <c r="CB33" s="57">
        <f t="shared" si="20"/>
        <v>0</v>
      </c>
      <c r="CC33" s="57">
        <f t="shared" si="20"/>
        <v>0</v>
      </c>
      <c r="CD33" s="57">
        <f t="shared" si="20"/>
        <v>0</v>
      </c>
      <c r="CE33" s="57">
        <f t="shared" si="20"/>
        <v>0</v>
      </c>
      <c r="CF33" s="57">
        <f t="shared" si="20"/>
        <v>0</v>
      </c>
      <c r="CG33" s="57">
        <f t="shared" si="20"/>
        <v>0</v>
      </c>
      <c r="CH33" s="57">
        <f t="shared" si="20"/>
        <v>0</v>
      </c>
      <c r="CI33" s="57">
        <f t="shared" si="20"/>
        <v>0</v>
      </c>
      <c r="CJ33" s="57">
        <f t="shared" si="20"/>
        <v>0</v>
      </c>
      <c r="CK33" s="57">
        <f t="shared" si="20"/>
        <v>0</v>
      </c>
      <c r="CL33" s="57">
        <f t="shared" si="20"/>
        <v>0</v>
      </c>
      <c r="CM33" s="57">
        <f t="shared" si="20"/>
        <v>0</v>
      </c>
      <c r="CN33" s="57">
        <f t="shared" si="20"/>
        <v>0</v>
      </c>
      <c r="CO33" s="57">
        <f t="shared" si="20"/>
        <v>0</v>
      </c>
      <c r="CP33" s="57">
        <f t="shared" si="20"/>
        <v>0</v>
      </c>
      <c r="CQ33" s="57">
        <f t="shared" si="20"/>
        <v>0</v>
      </c>
      <c r="CR33" s="57">
        <f t="shared" si="20"/>
        <v>0</v>
      </c>
      <c r="CS33" s="57">
        <f t="shared" si="20"/>
        <v>0</v>
      </c>
      <c r="CT33" s="57">
        <f t="shared" ref="CT33:DI33" si="21">SUM(CT15,CT24,CT32)</f>
        <v>0</v>
      </c>
      <c r="CU33" s="57">
        <f t="shared" si="21"/>
        <v>0</v>
      </c>
      <c r="CV33" s="57">
        <f t="shared" si="21"/>
        <v>0</v>
      </c>
      <c r="CW33" s="57">
        <f t="shared" si="21"/>
        <v>0</v>
      </c>
      <c r="CX33" s="57">
        <f t="shared" si="21"/>
        <v>0</v>
      </c>
      <c r="CY33" s="57">
        <f t="shared" si="21"/>
        <v>0</v>
      </c>
      <c r="CZ33" s="57">
        <f t="shared" si="21"/>
        <v>0</v>
      </c>
      <c r="DA33" s="57">
        <f t="shared" si="21"/>
        <v>0</v>
      </c>
      <c r="DB33" s="57">
        <f t="shared" si="21"/>
        <v>0</v>
      </c>
      <c r="DC33" s="57">
        <f t="shared" si="21"/>
        <v>0</v>
      </c>
      <c r="DD33" s="57">
        <f t="shared" si="21"/>
        <v>0</v>
      </c>
      <c r="DE33" s="57">
        <f t="shared" si="21"/>
        <v>0</v>
      </c>
      <c r="DF33" s="57">
        <f t="shared" si="21"/>
        <v>0</v>
      </c>
      <c r="DG33" s="57">
        <f t="shared" si="21"/>
        <v>0</v>
      </c>
      <c r="DH33" s="57">
        <f t="shared" si="21"/>
        <v>0</v>
      </c>
      <c r="DI33" s="57">
        <f t="shared" si="21"/>
        <v>0</v>
      </c>
    </row>
    <row r="34" spans="1:113" ht="16.5" customHeight="1">
      <c r="A34" s="58" t="s">
        <v>772</v>
      </c>
      <c r="B34" s="59"/>
      <c r="C34" s="59"/>
      <c r="D34" s="59"/>
      <c r="E34" s="59"/>
      <c r="F34" s="59"/>
      <c r="G34" s="59"/>
      <c r="H34" s="59"/>
      <c r="I34" s="41"/>
      <c r="J34" s="59"/>
      <c r="K34" s="59"/>
      <c r="L34" s="59"/>
      <c r="M34" s="59"/>
      <c r="N34" s="59"/>
      <c r="O34" s="59"/>
      <c r="P34" s="59"/>
      <c r="Q34" s="41"/>
      <c r="R34" s="59"/>
      <c r="S34" s="59"/>
      <c r="T34" s="59"/>
      <c r="U34" s="59"/>
      <c r="V34" s="59"/>
      <c r="W34" s="59"/>
      <c r="X34" s="59"/>
      <c r="Y34" s="41"/>
      <c r="Z34" s="59"/>
      <c r="AA34" s="59"/>
      <c r="AB34" s="59"/>
      <c r="AC34" s="59"/>
      <c r="AD34" s="59"/>
      <c r="AE34" s="59"/>
      <c r="AF34" s="59"/>
      <c r="AG34" s="41"/>
      <c r="AH34" s="59"/>
      <c r="AI34" s="59"/>
      <c r="AJ34" s="59"/>
      <c r="AK34" s="59"/>
      <c r="AL34" s="59"/>
      <c r="AM34" s="59"/>
      <c r="AN34" s="59"/>
      <c r="AO34" s="59"/>
      <c r="AP34" s="41"/>
      <c r="AQ34" s="59"/>
      <c r="AR34" s="59"/>
      <c r="AS34" s="59"/>
      <c r="AT34" s="59"/>
      <c r="AU34" s="59"/>
      <c r="AV34" s="59"/>
      <c r="AW34" s="59"/>
      <c r="AX34" s="41"/>
      <c r="AY34" s="59"/>
      <c r="AZ34" s="59"/>
      <c r="BA34" s="59"/>
      <c r="BB34" s="59"/>
      <c r="BC34" s="59"/>
      <c r="BD34" s="59"/>
      <c r="BE34" s="59"/>
      <c r="BF34" s="41"/>
      <c r="BG34" s="59"/>
      <c r="BH34" s="59"/>
      <c r="BI34" s="59"/>
      <c r="BJ34" s="59"/>
      <c r="BK34" s="59"/>
      <c r="BL34" s="59"/>
      <c r="BM34" s="59"/>
      <c r="BN34" s="41"/>
      <c r="BO34" s="59"/>
      <c r="BP34" s="59"/>
      <c r="BQ34" s="59"/>
      <c r="BR34" s="59"/>
      <c r="BS34" s="59"/>
      <c r="BT34" s="59"/>
      <c r="BU34" s="59"/>
      <c r="BV34" s="41"/>
      <c r="BW34" s="59"/>
      <c r="BX34" s="59"/>
      <c r="BY34" s="59"/>
      <c r="BZ34" s="59"/>
      <c r="CA34" s="59"/>
      <c r="CB34" s="59"/>
      <c r="CC34" s="59"/>
      <c r="CD34" s="41"/>
      <c r="CE34" s="59"/>
      <c r="CF34" s="59"/>
      <c r="CG34" s="59"/>
      <c r="CH34" s="59"/>
      <c r="CI34" s="59"/>
      <c r="CJ34" s="59"/>
      <c r="CK34" s="59"/>
      <c r="CL34" s="41"/>
      <c r="CM34" s="59"/>
      <c r="CN34" s="59"/>
      <c r="CO34" s="59"/>
      <c r="CP34" s="59"/>
      <c r="CQ34" s="59"/>
      <c r="CR34" s="59"/>
      <c r="CS34" s="59"/>
      <c r="CT34" s="41"/>
      <c r="CU34" s="59"/>
      <c r="CV34" s="59"/>
      <c r="CW34" s="59"/>
      <c r="CX34" s="59"/>
      <c r="CY34" s="59"/>
      <c r="CZ34" s="59"/>
      <c r="DA34" s="59"/>
      <c r="DB34" s="41"/>
      <c r="DC34" s="59"/>
      <c r="DD34" s="59"/>
      <c r="DE34" s="59"/>
      <c r="DF34" s="59"/>
      <c r="DG34" s="59"/>
      <c r="DH34" s="59"/>
      <c r="DI34" s="59"/>
    </row>
    <row r="35" spans="1:113" ht="16.5" customHeight="1">
      <c r="A35" s="58" t="s">
        <v>773</v>
      </c>
      <c r="B35" s="59"/>
      <c r="C35" s="59"/>
      <c r="D35" s="59"/>
      <c r="E35" s="59"/>
      <c r="F35" s="59"/>
      <c r="G35" s="59"/>
      <c r="H35" s="59"/>
      <c r="I35" s="41"/>
      <c r="J35" s="59"/>
      <c r="K35" s="59"/>
      <c r="L35" s="59"/>
      <c r="M35" s="59"/>
      <c r="N35" s="59"/>
      <c r="O35" s="59"/>
      <c r="P35" s="59"/>
      <c r="Q35" s="41"/>
      <c r="R35" s="59"/>
      <c r="S35" s="59"/>
      <c r="T35" s="59"/>
      <c r="U35" s="59"/>
      <c r="V35" s="59"/>
      <c r="W35" s="59"/>
      <c r="X35" s="59"/>
      <c r="Y35" s="41"/>
      <c r="Z35" s="59"/>
      <c r="AA35" s="59"/>
      <c r="AB35" s="59"/>
      <c r="AC35" s="59"/>
      <c r="AD35" s="59"/>
      <c r="AE35" s="59"/>
      <c r="AF35" s="59"/>
      <c r="AG35" s="41"/>
      <c r="AH35" s="59"/>
      <c r="AI35" s="59"/>
      <c r="AJ35" s="59"/>
      <c r="AK35" s="59"/>
      <c r="AL35" s="59"/>
      <c r="AM35" s="59"/>
      <c r="AN35" s="59"/>
      <c r="AO35" s="59"/>
      <c r="AP35" s="41"/>
      <c r="AQ35" s="59"/>
      <c r="AR35" s="59"/>
      <c r="AS35" s="59"/>
      <c r="AT35" s="59"/>
      <c r="AU35" s="59"/>
      <c r="AV35" s="59"/>
      <c r="AW35" s="59"/>
      <c r="AX35" s="41"/>
      <c r="AY35" s="59"/>
      <c r="AZ35" s="59"/>
      <c r="BA35" s="59"/>
      <c r="BB35" s="59"/>
      <c r="BC35" s="59"/>
      <c r="BD35" s="59"/>
      <c r="BE35" s="59"/>
      <c r="BF35" s="41"/>
      <c r="BG35" s="59"/>
      <c r="BH35" s="59"/>
      <c r="BI35" s="59"/>
      <c r="BJ35" s="59"/>
      <c r="BK35" s="59"/>
      <c r="BL35" s="59"/>
      <c r="BM35" s="59"/>
      <c r="BN35" s="41"/>
      <c r="BO35" s="59"/>
      <c r="BP35" s="59"/>
      <c r="BQ35" s="59"/>
      <c r="BR35" s="59"/>
      <c r="BS35" s="59"/>
      <c r="BT35" s="59"/>
      <c r="BU35" s="59"/>
      <c r="BV35" s="41"/>
      <c r="BW35" s="59"/>
      <c r="BX35" s="59"/>
      <c r="BY35" s="59"/>
      <c r="BZ35" s="59"/>
      <c r="CA35" s="59"/>
      <c r="CB35" s="59"/>
      <c r="CC35" s="59"/>
      <c r="CD35" s="41"/>
      <c r="CE35" s="59"/>
      <c r="CF35" s="59"/>
      <c r="CG35" s="59"/>
      <c r="CH35" s="59"/>
      <c r="CI35" s="59"/>
      <c r="CJ35" s="59"/>
      <c r="CK35" s="59"/>
      <c r="CL35" s="41"/>
      <c r="CM35" s="59"/>
      <c r="CN35" s="59"/>
      <c r="CO35" s="59"/>
      <c r="CP35" s="59"/>
      <c r="CQ35" s="59"/>
      <c r="CR35" s="59"/>
      <c r="CS35" s="59"/>
      <c r="CT35" s="41"/>
      <c r="CU35" s="59"/>
      <c r="CV35" s="59"/>
      <c r="CW35" s="59"/>
      <c r="CX35" s="59"/>
      <c r="CY35" s="59"/>
      <c r="CZ35" s="59"/>
      <c r="DA35" s="59"/>
      <c r="DB35" s="41"/>
      <c r="DC35" s="59"/>
      <c r="DD35" s="59"/>
      <c r="DE35" s="59"/>
      <c r="DF35" s="59"/>
      <c r="DG35" s="59"/>
      <c r="DH35" s="59"/>
      <c r="DI35" s="59"/>
    </row>
    <row r="36" spans="1:113" ht="16.5" customHeight="1">
      <c r="A36" s="45" t="s">
        <v>774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0"/>
      <c r="BJ36" s="60"/>
      <c r="BK36" s="60"/>
      <c r="BL36" s="60"/>
      <c r="BM36" s="60"/>
      <c r="BN36" s="60"/>
      <c r="BO36" s="60"/>
      <c r="BP36" s="60"/>
      <c r="BQ36" s="60"/>
      <c r="BR36" s="60"/>
      <c r="BS36" s="60"/>
      <c r="BT36" s="60"/>
      <c r="BU36" s="60"/>
      <c r="BV36" s="60"/>
      <c r="BW36" s="60"/>
      <c r="BX36" s="60"/>
      <c r="BY36" s="60"/>
      <c r="BZ36" s="60"/>
      <c r="CA36" s="60"/>
      <c r="CB36" s="60"/>
      <c r="CC36" s="60"/>
      <c r="CD36" s="60"/>
      <c r="CE36" s="60"/>
      <c r="CF36" s="60"/>
      <c r="CG36" s="60"/>
      <c r="CH36" s="60"/>
      <c r="CI36" s="60"/>
      <c r="CJ36" s="60"/>
      <c r="CK36" s="60"/>
      <c r="CL36" s="60"/>
      <c r="CM36" s="60"/>
      <c r="CN36" s="60"/>
      <c r="CO36" s="60"/>
      <c r="CP36" s="60"/>
      <c r="CQ36" s="60"/>
      <c r="CR36" s="60"/>
      <c r="CS36" s="60"/>
      <c r="CT36" s="60"/>
      <c r="CU36" s="60"/>
      <c r="CV36" s="60"/>
      <c r="CW36" s="60"/>
      <c r="CX36" s="60"/>
      <c r="CY36" s="60"/>
      <c r="CZ36" s="60"/>
      <c r="DA36" s="60"/>
      <c r="DB36" s="60"/>
      <c r="DC36" s="60"/>
      <c r="DD36" s="60"/>
      <c r="DE36" s="60"/>
      <c r="DF36" s="60"/>
      <c r="DG36" s="60"/>
      <c r="DH36" s="60"/>
      <c r="DI36" s="60"/>
    </row>
    <row r="37" spans="1:113" ht="15.75" customHeight="1">
      <c r="A37" s="49" t="s">
        <v>775</v>
      </c>
      <c r="B37" s="59">
        <f t="shared" ref="B37:H37" si="22">B112*1.25</f>
        <v>0</v>
      </c>
      <c r="C37" s="59">
        <f t="shared" si="22"/>
        <v>0</v>
      </c>
      <c r="D37" s="59">
        <f t="shared" si="22"/>
        <v>0</v>
      </c>
      <c r="E37" s="59">
        <f t="shared" si="22"/>
        <v>0</v>
      </c>
      <c r="F37" s="59">
        <f t="shared" si="22"/>
        <v>0</v>
      </c>
      <c r="G37" s="59">
        <f t="shared" si="22"/>
        <v>0</v>
      </c>
      <c r="H37" s="59">
        <f t="shared" si="22"/>
        <v>0</v>
      </c>
      <c r="I37" s="59">
        <f>SUM(B37:H37)</f>
        <v>0</v>
      </c>
      <c r="J37" s="59">
        <f t="shared" ref="J37:P37" si="23">J112*1.25</f>
        <v>0</v>
      </c>
      <c r="K37" s="59">
        <f t="shared" si="23"/>
        <v>0</v>
      </c>
      <c r="L37" s="59">
        <f t="shared" si="23"/>
        <v>0</v>
      </c>
      <c r="M37" s="59">
        <f t="shared" si="23"/>
        <v>0</v>
      </c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59"/>
      <c r="CA37" s="59"/>
      <c r="CB37" s="59"/>
      <c r="CC37" s="59"/>
      <c r="CD37" s="59"/>
      <c r="CE37" s="59"/>
      <c r="CF37" s="59"/>
      <c r="CG37" s="59"/>
      <c r="CH37" s="59"/>
      <c r="CI37" s="59"/>
      <c r="CJ37" s="59"/>
      <c r="CK37" s="59"/>
      <c r="CL37" s="59"/>
      <c r="CM37" s="59"/>
      <c r="CN37" s="59"/>
      <c r="CO37" s="59"/>
      <c r="CP37" s="59"/>
      <c r="CQ37" s="59"/>
      <c r="CR37" s="59"/>
      <c r="CS37" s="59"/>
      <c r="CT37" s="59"/>
      <c r="CU37" s="59"/>
      <c r="CV37" s="59"/>
      <c r="CW37" s="59"/>
      <c r="CX37" s="59"/>
      <c r="CY37" s="59"/>
      <c r="CZ37" s="59"/>
      <c r="DA37" s="59"/>
      <c r="DB37" s="59"/>
      <c r="DC37" s="59"/>
      <c r="DD37" s="59"/>
      <c r="DE37" s="59"/>
      <c r="DF37" s="59"/>
      <c r="DG37" s="59"/>
      <c r="DH37" s="59"/>
      <c r="DI37" s="59"/>
    </row>
    <row r="38" spans="1:113" ht="15.75" customHeight="1">
      <c r="A38" s="49" t="s">
        <v>776</v>
      </c>
      <c r="B38" s="59">
        <f>(0*13)+(0*9.75)</f>
        <v>0</v>
      </c>
      <c r="C38" s="59">
        <f>(6.75*13)+(3.75*9.75)</f>
        <v>124.3125</v>
      </c>
      <c r="D38" s="59">
        <f>(7*13)+(3.75*9.75)</f>
        <v>127.5625</v>
      </c>
      <c r="E38" s="59">
        <f>(6.25*13)+(3.5*9.75)</f>
        <v>115.375</v>
      </c>
      <c r="F38" s="59">
        <f>(6.5*13)+(3.5*9.75)</f>
        <v>118.625</v>
      </c>
      <c r="G38" s="59">
        <f>(6.5*13)+(3.75*9.75)</f>
        <v>121.0625</v>
      </c>
      <c r="H38" s="59">
        <f>(0*13)+(0*9.75)</f>
        <v>0</v>
      </c>
      <c r="I38" s="59">
        <f>SUM(B38:H38)</f>
        <v>606.9375</v>
      </c>
      <c r="J38" s="59">
        <f>(0*13)+(0*9.75)</f>
        <v>0</v>
      </c>
      <c r="K38" s="59">
        <f>(5.75*13)+(3.5*9.75)</f>
        <v>108.875</v>
      </c>
      <c r="L38" s="59">
        <f>(7*13)+(4.25*9.75)</f>
        <v>132.4375</v>
      </c>
      <c r="M38" s="59">
        <f>(6.25*13)+(3.5*9.75)</f>
        <v>115.375</v>
      </c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61"/>
      <c r="Y38" s="59"/>
      <c r="Z38" s="61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  <c r="BH38" s="59"/>
      <c r="BI38" s="59"/>
      <c r="BJ38" s="59"/>
      <c r="BK38" s="59"/>
      <c r="BL38" s="59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59"/>
      <c r="CA38" s="59"/>
      <c r="CB38" s="59"/>
      <c r="CC38" s="59"/>
      <c r="CD38" s="59"/>
      <c r="CE38" s="59"/>
      <c r="CF38" s="59"/>
      <c r="CG38" s="59"/>
      <c r="CH38" s="59"/>
      <c r="CI38" s="59"/>
      <c r="CJ38" s="59"/>
      <c r="CK38" s="59"/>
      <c r="CL38" s="59"/>
      <c r="CM38" s="59"/>
      <c r="CN38" s="59"/>
      <c r="CO38" s="59"/>
      <c r="CP38" s="59"/>
      <c r="CQ38" s="59"/>
      <c r="CR38" s="59"/>
      <c r="CS38" s="59"/>
      <c r="CT38" s="59"/>
      <c r="CU38" s="59"/>
      <c r="CV38" s="59"/>
      <c r="CW38" s="59"/>
      <c r="CX38" s="59"/>
      <c r="CY38" s="59"/>
      <c r="CZ38" s="59"/>
      <c r="DA38" s="59"/>
      <c r="DB38" s="59"/>
      <c r="DC38" s="59"/>
      <c r="DD38" s="59"/>
      <c r="DE38" s="59"/>
      <c r="DF38" s="59"/>
      <c r="DG38" s="59"/>
      <c r="DH38" s="59"/>
      <c r="DI38" s="59"/>
    </row>
    <row r="39" spans="1:113" ht="16.5" customHeight="1">
      <c r="A39" s="49" t="s">
        <v>777</v>
      </c>
      <c r="B39" s="59">
        <f t="shared" ref="B39:H39" si="24">B186*1.25</f>
        <v>0</v>
      </c>
      <c r="C39" s="59">
        <f t="shared" si="24"/>
        <v>0</v>
      </c>
      <c r="D39" s="59">
        <f t="shared" si="24"/>
        <v>0</v>
      </c>
      <c r="E39" s="59">
        <f t="shared" si="24"/>
        <v>0</v>
      </c>
      <c r="F39" s="59">
        <f t="shared" si="24"/>
        <v>0</v>
      </c>
      <c r="G39" s="59">
        <f t="shared" si="24"/>
        <v>0</v>
      </c>
      <c r="H39" s="59">
        <f t="shared" si="24"/>
        <v>0</v>
      </c>
      <c r="I39" s="59">
        <f>SUM(B39:H39)</f>
        <v>0</v>
      </c>
      <c r="J39" s="59">
        <f t="shared" ref="J39:P39" si="25">J186*1.25</f>
        <v>0</v>
      </c>
      <c r="K39" s="59">
        <f t="shared" si="25"/>
        <v>0</v>
      </c>
      <c r="L39" s="59">
        <f t="shared" si="25"/>
        <v>0</v>
      </c>
      <c r="M39" s="59">
        <f t="shared" si="25"/>
        <v>0</v>
      </c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59"/>
      <c r="CA39" s="59"/>
      <c r="CB39" s="59"/>
      <c r="CC39" s="59"/>
      <c r="CD39" s="59"/>
      <c r="CE39" s="59"/>
      <c r="CF39" s="59"/>
      <c r="CG39" s="59"/>
      <c r="CH39" s="59"/>
      <c r="CI39" s="59"/>
      <c r="CJ39" s="59"/>
      <c r="CK39" s="59"/>
      <c r="CL39" s="59"/>
      <c r="CM39" s="59"/>
      <c r="CN39" s="59"/>
      <c r="CO39" s="59"/>
      <c r="CP39" s="59"/>
      <c r="CQ39" s="59"/>
      <c r="CR39" s="59"/>
      <c r="CS39" s="59"/>
      <c r="CT39" s="59"/>
      <c r="CU39" s="59"/>
      <c r="CV39" s="59"/>
      <c r="CW39" s="59"/>
      <c r="CX39" s="59"/>
      <c r="CY39" s="59"/>
      <c r="CZ39" s="59"/>
      <c r="DA39" s="59"/>
      <c r="DB39" s="59"/>
      <c r="DC39" s="59"/>
      <c r="DD39" s="59"/>
      <c r="DE39" s="59"/>
      <c r="DF39" s="59"/>
      <c r="DG39" s="59"/>
      <c r="DH39" s="59"/>
      <c r="DI39" s="59"/>
    </row>
    <row r="40" spans="1:113" ht="16.5" customHeight="1">
      <c r="A40" s="62" t="s">
        <v>778</v>
      </c>
      <c r="B40" s="63">
        <f t="shared" ref="B40:AG40" si="26">SUM(B37:B39)</f>
        <v>0</v>
      </c>
      <c r="C40" s="63">
        <f t="shared" si="26"/>
        <v>124.3125</v>
      </c>
      <c r="D40" s="63">
        <f t="shared" si="26"/>
        <v>127.5625</v>
      </c>
      <c r="E40" s="63">
        <f t="shared" si="26"/>
        <v>115.375</v>
      </c>
      <c r="F40" s="63">
        <f t="shared" si="26"/>
        <v>118.625</v>
      </c>
      <c r="G40" s="63">
        <f t="shared" si="26"/>
        <v>121.0625</v>
      </c>
      <c r="H40" s="63">
        <f t="shared" si="26"/>
        <v>0</v>
      </c>
      <c r="I40" s="63">
        <f t="shared" si="26"/>
        <v>606.9375</v>
      </c>
      <c r="J40" s="63">
        <f t="shared" si="26"/>
        <v>0</v>
      </c>
      <c r="K40" s="63">
        <f t="shared" si="26"/>
        <v>108.875</v>
      </c>
      <c r="L40" s="63">
        <f t="shared" si="26"/>
        <v>132.4375</v>
      </c>
      <c r="M40" s="63">
        <f t="shared" si="26"/>
        <v>115.375</v>
      </c>
      <c r="N40" s="63">
        <f t="shared" si="26"/>
        <v>0</v>
      </c>
      <c r="O40" s="63">
        <f t="shared" si="26"/>
        <v>0</v>
      </c>
      <c r="P40" s="63">
        <f t="shared" si="26"/>
        <v>0</v>
      </c>
      <c r="Q40" s="63">
        <f t="shared" si="26"/>
        <v>0</v>
      </c>
      <c r="R40" s="63">
        <f t="shared" si="26"/>
        <v>0</v>
      </c>
      <c r="S40" s="63">
        <f t="shared" si="26"/>
        <v>0</v>
      </c>
      <c r="T40" s="63">
        <f t="shared" si="26"/>
        <v>0</v>
      </c>
      <c r="U40" s="63">
        <f t="shared" si="26"/>
        <v>0</v>
      </c>
      <c r="V40" s="63">
        <f t="shared" si="26"/>
        <v>0</v>
      </c>
      <c r="W40" s="63">
        <f t="shared" si="26"/>
        <v>0</v>
      </c>
      <c r="X40" s="63">
        <f t="shared" si="26"/>
        <v>0</v>
      </c>
      <c r="Y40" s="63">
        <f t="shared" si="26"/>
        <v>0</v>
      </c>
      <c r="Z40" s="63">
        <f t="shared" si="26"/>
        <v>0</v>
      </c>
      <c r="AA40" s="63">
        <f t="shared" si="26"/>
        <v>0</v>
      </c>
      <c r="AB40" s="63">
        <f t="shared" si="26"/>
        <v>0</v>
      </c>
      <c r="AC40" s="63">
        <f t="shared" si="26"/>
        <v>0</v>
      </c>
      <c r="AD40" s="63">
        <f t="shared" si="26"/>
        <v>0</v>
      </c>
      <c r="AE40" s="63">
        <f t="shared" si="26"/>
        <v>0</v>
      </c>
      <c r="AF40" s="63">
        <f t="shared" si="26"/>
        <v>0</v>
      </c>
      <c r="AG40" s="63">
        <f t="shared" si="26"/>
        <v>0</v>
      </c>
      <c r="AH40" s="63">
        <f t="shared" ref="AH40:BM40" si="27">SUM(AH37:AH39)</f>
        <v>0</v>
      </c>
      <c r="AI40" s="63">
        <f t="shared" si="27"/>
        <v>0</v>
      </c>
      <c r="AJ40" s="63">
        <f t="shared" si="27"/>
        <v>0</v>
      </c>
      <c r="AK40" s="63">
        <f t="shared" si="27"/>
        <v>0</v>
      </c>
      <c r="AL40" s="63">
        <f t="shared" si="27"/>
        <v>0</v>
      </c>
      <c r="AM40" s="63">
        <f t="shared" si="27"/>
        <v>0</v>
      </c>
      <c r="AN40" s="63">
        <f t="shared" si="27"/>
        <v>0</v>
      </c>
      <c r="AO40" s="63">
        <f t="shared" si="27"/>
        <v>0</v>
      </c>
      <c r="AP40" s="63">
        <f t="shared" si="27"/>
        <v>0</v>
      </c>
      <c r="AQ40" s="63">
        <f t="shared" si="27"/>
        <v>0</v>
      </c>
      <c r="AR40" s="63">
        <f t="shared" si="27"/>
        <v>0</v>
      </c>
      <c r="AS40" s="63">
        <f t="shared" si="27"/>
        <v>0</v>
      </c>
      <c r="AT40" s="63">
        <f t="shared" si="27"/>
        <v>0</v>
      </c>
      <c r="AU40" s="63">
        <f t="shared" si="27"/>
        <v>0</v>
      </c>
      <c r="AV40" s="63">
        <f t="shared" si="27"/>
        <v>0</v>
      </c>
      <c r="AW40" s="63">
        <f t="shared" si="27"/>
        <v>0</v>
      </c>
      <c r="AX40" s="63">
        <f t="shared" si="27"/>
        <v>0</v>
      </c>
      <c r="AY40" s="63">
        <f t="shared" si="27"/>
        <v>0</v>
      </c>
      <c r="AZ40" s="63">
        <f t="shared" si="27"/>
        <v>0</v>
      </c>
      <c r="BA40" s="63">
        <f t="shared" si="27"/>
        <v>0</v>
      </c>
      <c r="BB40" s="63">
        <f t="shared" si="27"/>
        <v>0</v>
      </c>
      <c r="BC40" s="63">
        <f t="shared" si="27"/>
        <v>0</v>
      </c>
      <c r="BD40" s="63">
        <f t="shared" si="27"/>
        <v>0</v>
      </c>
      <c r="BE40" s="63">
        <f t="shared" si="27"/>
        <v>0</v>
      </c>
      <c r="BF40" s="63">
        <f t="shared" si="27"/>
        <v>0</v>
      </c>
      <c r="BG40" s="63">
        <f t="shared" si="27"/>
        <v>0</v>
      </c>
      <c r="BH40" s="63">
        <f t="shared" si="27"/>
        <v>0</v>
      </c>
      <c r="BI40" s="63">
        <f t="shared" si="27"/>
        <v>0</v>
      </c>
      <c r="BJ40" s="63">
        <f t="shared" si="27"/>
        <v>0</v>
      </c>
      <c r="BK40" s="63">
        <f t="shared" si="27"/>
        <v>0</v>
      </c>
      <c r="BL40" s="63">
        <f t="shared" si="27"/>
        <v>0</v>
      </c>
      <c r="BM40" s="63">
        <f t="shared" si="27"/>
        <v>0</v>
      </c>
      <c r="BN40" s="63">
        <f t="shared" ref="BN40:CS40" si="28">SUM(BN37:BN39)</f>
        <v>0</v>
      </c>
      <c r="BO40" s="63">
        <f t="shared" si="28"/>
        <v>0</v>
      </c>
      <c r="BP40" s="63">
        <f t="shared" si="28"/>
        <v>0</v>
      </c>
      <c r="BQ40" s="63">
        <f t="shared" si="28"/>
        <v>0</v>
      </c>
      <c r="BR40" s="63">
        <f t="shared" si="28"/>
        <v>0</v>
      </c>
      <c r="BS40" s="63">
        <f t="shared" si="28"/>
        <v>0</v>
      </c>
      <c r="BT40" s="63">
        <f t="shared" si="28"/>
        <v>0</v>
      </c>
      <c r="BU40" s="63">
        <f t="shared" si="28"/>
        <v>0</v>
      </c>
      <c r="BV40" s="63">
        <f t="shared" si="28"/>
        <v>0</v>
      </c>
      <c r="BW40" s="63">
        <f t="shared" si="28"/>
        <v>0</v>
      </c>
      <c r="BX40" s="63">
        <f t="shared" si="28"/>
        <v>0</v>
      </c>
      <c r="BY40" s="63">
        <f t="shared" si="28"/>
        <v>0</v>
      </c>
      <c r="BZ40" s="63">
        <f t="shared" si="28"/>
        <v>0</v>
      </c>
      <c r="CA40" s="63">
        <f t="shared" si="28"/>
        <v>0</v>
      </c>
      <c r="CB40" s="63">
        <f t="shared" si="28"/>
        <v>0</v>
      </c>
      <c r="CC40" s="63">
        <f t="shared" si="28"/>
        <v>0</v>
      </c>
      <c r="CD40" s="63">
        <f t="shared" si="28"/>
        <v>0</v>
      </c>
      <c r="CE40" s="63">
        <f t="shared" si="28"/>
        <v>0</v>
      </c>
      <c r="CF40" s="63">
        <f t="shared" si="28"/>
        <v>0</v>
      </c>
      <c r="CG40" s="63">
        <f t="shared" si="28"/>
        <v>0</v>
      </c>
      <c r="CH40" s="63">
        <f t="shared" si="28"/>
        <v>0</v>
      </c>
      <c r="CI40" s="63">
        <f t="shared" si="28"/>
        <v>0</v>
      </c>
      <c r="CJ40" s="63">
        <f t="shared" si="28"/>
        <v>0</v>
      </c>
      <c r="CK40" s="63">
        <f t="shared" si="28"/>
        <v>0</v>
      </c>
      <c r="CL40" s="63">
        <f t="shared" si="28"/>
        <v>0</v>
      </c>
      <c r="CM40" s="63">
        <f t="shared" si="28"/>
        <v>0</v>
      </c>
      <c r="CN40" s="63">
        <f t="shared" si="28"/>
        <v>0</v>
      </c>
      <c r="CO40" s="63">
        <f t="shared" si="28"/>
        <v>0</v>
      </c>
      <c r="CP40" s="63">
        <f t="shared" si="28"/>
        <v>0</v>
      </c>
      <c r="CQ40" s="63">
        <f t="shared" si="28"/>
        <v>0</v>
      </c>
      <c r="CR40" s="63">
        <f t="shared" si="28"/>
        <v>0</v>
      </c>
      <c r="CS40" s="63">
        <f t="shared" si="28"/>
        <v>0</v>
      </c>
      <c r="CT40" s="63">
        <f t="shared" ref="CT40:DI40" si="29">SUM(CT37:CT39)</f>
        <v>0</v>
      </c>
      <c r="CU40" s="63">
        <f t="shared" si="29"/>
        <v>0</v>
      </c>
      <c r="CV40" s="63">
        <f t="shared" si="29"/>
        <v>0</v>
      </c>
      <c r="CW40" s="63">
        <f t="shared" si="29"/>
        <v>0</v>
      </c>
      <c r="CX40" s="63">
        <f t="shared" si="29"/>
        <v>0</v>
      </c>
      <c r="CY40" s="63">
        <f t="shared" si="29"/>
        <v>0</v>
      </c>
      <c r="CZ40" s="63">
        <f t="shared" si="29"/>
        <v>0</v>
      </c>
      <c r="DA40" s="63">
        <f t="shared" si="29"/>
        <v>0</v>
      </c>
      <c r="DB40" s="63">
        <f t="shared" si="29"/>
        <v>0</v>
      </c>
      <c r="DC40" s="63">
        <f t="shared" si="29"/>
        <v>0</v>
      </c>
      <c r="DD40" s="63">
        <f t="shared" si="29"/>
        <v>0</v>
      </c>
      <c r="DE40" s="63">
        <f t="shared" si="29"/>
        <v>0</v>
      </c>
      <c r="DF40" s="63">
        <f t="shared" si="29"/>
        <v>0</v>
      </c>
      <c r="DG40" s="63">
        <f t="shared" si="29"/>
        <v>0</v>
      </c>
      <c r="DH40" s="63">
        <f t="shared" si="29"/>
        <v>0</v>
      </c>
      <c r="DI40" s="63">
        <f t="shared" si="29"/>
        <v>0</v>
      </c>
    </row>
    <row r="41" spans="1:113" ht="16.5" customHeight="1">
      <c r="A41" s="64" t="s">
        <v>779</v>
      </c>
      <c r="B41" s="65" t="e">
        <f t="shared" ref="B41:AG41" si="30">B40/B33</f>
        <v>#DIV/0!</v>
      </c>
      <c r="C41" s="65" t="e">
        <f t="shared" si="30"/>
        <v>#DIV/0!</v>
      </c>
      <c r="D41" s="65">
        <f t="shared" si="30"/>
        <v>0.24673597678916828</v>
      </c>
      <c r="E41" s="65">
        <f t="shared" si="30"/>
        <v>0.14018833535844472</v>
      </c>
      <c r="F41" s="65">
        <f t="shared" si="30"/>
        <v>0.14021867612293143</v>
      </c>
      <c r="G41" s="65">
        <f t="shared" si="30"/>
        <v>0.10147736797988265</v>
      </c>
      <c r="H41" s="65" t="e">
        <f t="shared" si="30"/>
        <v>#DIV/0!</v>
      </c>
      <c r="I41" s="65">
        <f t="shared" si="30"/>
        <v>0.17962044983722994</v>
      </c>
      <c r="J41" s="65" t="e">
        <f t="shared" si="30"/>
        <v>#DIV/0!</v>
      </c>
      <c r="K41" s="65">
        <f t="shared" si="30"/>
        <v>0.3235512630014859</v>
      </c>
      <c r="L41" s="65">
        <f t="shared" si="30"/>
        <v>0.25542430086788814</v>
      </c>
      <c r="M41" s="65">
        <f t="shared" si="30"/>
        <v>0.15261243386243387</v>
      </c>
      <c r="N41" s="65" t="e">
        <f t="shared" si="30"/>
        <v>#DIV/0!</v>
      </c>
      <c r="O41" s="65" t="e">
        <f t="shared" si="30"/>
        <v>#DIV/0!</v>
      </c>
      <c r="P41" s="65" t="e">
        <f t="shared" si="30"/>
        <v>#DIV/0!</v>
      </c>
      <c r="Q41" s="65" t="e">
        <f t="shared" si="30"/>
        <v>#DIV/0!</v>
      </c>
      <c r="R41" s="65" t="e">
        <f t="shared" si="30"/>
        <v>#DIV/0!</v>
      </c>
      <c r="S41" s="65" t="e">
        <f t="shared" si="30"/>
        <v>#DIV/0!</v>
      </c>
      <c r="T41" s="65" t="e">
        <f t="shared" si="30"/>
        <v>#DIV/0!</v>
      </c>
      <c r="U41" s="65" t="e">
        <f t="shared" si="30"/>
        <v>#DIV/0!</v>
      </c>
      <c r="V41" s="65" t="e">
        <f t="shared" si="30"/>
        <v>#DIV/0!</v>
      </c>
      <c r="W41" s="65" t="e">
        <f t="shared" si="30"/>
        <v>#DIV/0!</v>
      </c>
      <c r="X41" s="65" t="e">
        <f t="shared" si="30"/>
        <v>#DIV/0!</v>
      </c>
      <c r="Y41" s="65" t="e">
        <f t="shared" si="30"/>
        <v>#DIV/0!</v>
      </c>
      <c r="Z41" s="65" t="e">
        <f t="shared" si="30"/>
        <v>#DIV/0!</v>
      </c>
      <c r="AA41" s="65" t="e">
        <f t="shared" si="30"/>
        <v>#DIV/0!</v>
      </c>
      <c r="AB41" s="65" t="e">
        <f t="shared" si="30"/>
        <v>#DIV/0!</v>
      </c>
      <c r="AC41" s="65" t="e">
        <f t="shared" si="30"/>
        <v>#DIV/0!</v>
      </c>
      <c r="AD41" s="65" t="e">
        <f t="shared" si="30"/>
        <v>#DIV/0!</v>
      </c>
      <c r="AE41" s="65" t="e">
        <f t="shared" si="30"/>
        <v>#DIV/0!</v>
      </c>
      <c r="AF41" s="65" t="e">
        <f t="shared" si="30"/>
        <v>#DIV/0!</v>
      </c>
      <c r="AG41" s="65" t="e">
        <f t="shared" si="30"/>
        <v>#DIV/0!</v>
      </c>
      <c r="AH41" s="65" t="e">
        <f t="shared" ref="AH41:BM41" si="31">AH40/AH33</f>
        <v>#DIV/0!</v>
      </c>
      <c r="AI41" s="65" t="e">
        <f t="shared" si="31"/>
        <v>#DIV/0!</v>
      </c>
      <c r="AJ41" s="65" t="e">
        <f t="shared" si="31"/>
        <v>#DIV/0!</v>
      </c>
      <c r="AK41" s="65" t="e">
        <f t="shared" si="31"/>
        <v>#DIV/0!</v>
      </c>
      <c r="AL41" s="65" t="e">
        <f t="shared" si="31"/>
        <v>#DIV/0!</v>
      </c>
      <c r="AM41" s="65" t="e">
        <f t="shared" si="31"/>
        <v>#DIV/0!</v>
      </c>
      <c r="AN41" s="65" t="e">
        <f t="shared" si="31"/>
        <v>#DIV/0!</v>
      </c>
      <c r="AO41" s="65" t="e">
        <f t="shared" si="31"/>
        <v>#DIV/0!</v>
      </c>
      <c r="AP41" s="65" t="e">
        <f t="shared" si="31"/>
        <v>#DIV/0!</v>
      </c>
      <c r="AQ41" s="65" t="e">
        <f t="shared" si="31"/>
        <v>#DIV/0!</v>
      </c>
      <c r="AR41" s="65" t="e">
        <f t="shared" si="31"/>
        <v>#DIV/0!</v>
      </c>
      <c r="AS41" s="65" t="e">
        <f t="shared" si="31"/>
        <v>#DIV/0!</v>
      </c>
      <c r="AT41" s="65" t="e">
        <f t="shared" si="31"/>
        <v>#DIV/0!</v>
      </c>
      <c r="AU41" s="65" t="e">
        <f t="shared" si="31"/>
        <v>#DIV/0!</v>
      </c>
      <c r="AV41" s="65" t="e">
        <f t="shared" si="31"/>
        <v>#DIV/0!</v>
      </c>
      <c r="AW41" s="65" t="e">
        <f t="shared" si="31"/>
        <v>#DIV/0!</v>
      </c>
      <c r="AX41" s="65" t="e">
        <f t="shared" si="31"/>
        <v>#DIV/0!</v>
      </c>
      <c r="AY41" s="65" t="e">
        <f t="shared" si="31"/>
        <v>#DIV/0!</v>
      </c>
      <c r="AZ41" s="65" t="e">
        <f t="shared" si="31"/>
        <v>#DIV/0!</v>
      </c>
      <c r="BA41" s="65" t="e">
        <f t="shared" si="31"/>
        <v>#DIV/0!</v>
      </c>
      <c r="BB41" s="65" t="e">
        <f t="shared" si="31"/>
        <v>#DIV/0!</v>
      </c>
      <c r="BC41" s="65" t="e">
        <f t="shared" si="31"/>
        <v>#DIV/0!</v>
      </c>
      <c r="BD41" s="65" t="e">
        <f t="shared" si="31"/>
        <v>#DIV/0!</v>
      </c>
      <c r="BE41" s="65" t="e">
        <f t="shared" si="31"/>
        <v>#DIV/0!</v>
      </c>
      <c r="BF41" s="65" t="e">
        <f t="shared" si="31"/>
        <v>#DIV/0!</v>
      </c>
      <c r="BG41" s="65" t="e">
        <f t="shared" si="31"/>
        <v>#DIV/0!</v>
      </c>
      <c r="BH41" s="65" t="e">
        <f t="shared" si="31"/>
        <v>#DIV/0!</v>
      </c>
      <c r="BI41" s="65" t="e">
        <f t="shared" si="31"/>
        <v>#DIV/0!</v>
      </c>
      <c r="BJ41" s="65" t="e">
        <f t="shared" si="31"/>
        <v>#DIV/0!</v>
      </c>
      <c r="BK41" s="65" t="e">
        <f t="shared" si="31"/>
        <v>#DIV/0!</v>
      </c>
      <c r="BL41" s="65" t="e">
        <f t="shared" si="31"/>
        <v>#DIV/0!</v>
      </c>
      <c r="BM41" s="65" t="e">
        <f t="shared" si="31"/>
        <v>#DIV/0!</v>
      </c>
      <c r="BN41" s="65" t="e">
        <f t="shared" ref="BN41:CS41" si="32">BN40/BN33</f>
        <v>#DIV/0!</v>
      </c>
      <c r="BO41" s="65" t="e">
        <f t="shared" si="32"/>
        <v>#DIV/0!</v>
      </c>
      <c r="BP41" s="65" t="e">
        <f t="shared" si="32"/>
        <v>#DIV/0!</v>
      </c>
      <c r="BQ41" s="65" t="e">
        <f t="shared" si="32"/>
        <v>#DIV/0!</v>
      </c>
      <c r="BR41" s="65" t="e">
        <f t="shared" si="32"/>
        <v>#DIV/0!</v>
      </c>
      <c r="BS41" s="65" t="e">
        <f t="shared" si="32"/>
        <v>#DIV/0!</v>
      </c>
      <c r="BT41" s="65" t="e">
        <f t="shared" si="32"/>
        <v>#DIV/0!</v>
      </c>
      <c r="BU41" s="65" t="e">
        <f t="shared" si="32"/>
        <v>#DIV/0!</v>
      </c>
      <c r="BV41" s="65" t="e">
        <f t="shared" si="32"/>
        <v>#DIV/0!</v>
      </c>
      <c r="BW41" s="65" t="e">
        <f t="shared" si="32"/>
        <v>#DIV/0!</v>
      </c>
      <c r="BX41" s="65" t="e">
        <f t="shared" si="32"/>
        <v>#DIV/0!</v>
      </c>
      <c r="BY41" s="65" t="e">
        <f t="shared" si="32"/>
        <v>#DIV/0!</v>
      </c>
      <c r="BZ41" s="65" t="e">
        <f t="shared" si="32"/>
        <v>#DIV/0!</v>
      </c>
      <c r="CA41" s="65" t="e">
        <f t="shared" si="32"/>
        <v>#DIV/0!</v>
      </c>
      <c r="CB41" s="65" t="e">
        <f t="shared" si="32"/>
        <v>#DIV/0!</v>
      </c>
      <c r="CC41" s="65" t="e">
        <f t="shared" si="32"/>
        <v>#DIV/0!</v>
      </c>
      <c r="CD41" s="65" t="e">
        <f t="shared" si="32"/>
        <v>#DIV/0!</v>
      </c>
      <c r="CE41" s="65" t="e">
        <f t="shared" si="32"/>
        <v>#DIV/0!</v>
      </c>
      <c r="CF41" s="65" t="e">
        <f t="shared" si="32"/>
        <v>#DIV/0!</v>
      </c>
      <c r="CG41" s="65" t="e">
        <f t="shared" si="32"/>
        <v>#DIV/0!</v>
      </c>
      <c r="CH41" s="65" t="e">
        <f t="shared" si="32"/>
        <v>#DIV/0!</v>
      </c>
      <c r="CI41" s="65" t="e">
        <f t="shared" si="32"/>
        <v>#DIV/0!</v>
      </c>
      <c r="CJ41" s="65" t="e">
        <f t="shared" si="32"/>
        <v>#DIV/0!</v>
      </c>
      <c r="CK41" s="65" t="e">
        <f t="shared" si="32"/>
        <v>#DIV/0!</v>
      </c>
      <c r="CL41" s="65" t="e">
        <f t="shared" si="32"/>
        <v>#DIV/0!</v>
      </c>
      <c r="CM41" s="65" t="e">
        <f t="shared" si="32"/>
        <v>#DIV/0!</v>
      </c>
      <c r="CN41" s="65" t="e">
        <f t="shared" si="32"/>
        <v>#DIV/0!</v>
      </c>
      <c r="CO41" s="65" t="e">
        <f t="shared" si="32"/>
        <v>#DIV/0!</v>
      </c>
      <c r="CP41" s="65" t="e">
        <f t="shared" si="32"/>
        <v>#DIV/0!</v>
      </c>
      <c r="CQ41" s="65" t="e">
        <f t="shared" si="32"/>
        <v>#DIV/0!</v>
      </c>
      <c r="CR41" s="65" t="e">
        <f t="shared" si="32"/>
        <v>#DIV/0!</v>
      </c>
      <c r="CS41" s="65" t="e">
        <f t="shared" si="32"/>
        <v>#DIV/0!</v>
      </c>
      <c r="CT41" s="65" t="e">
        <f t="shared" ref="CT41:DI41" si="33">CT40/CT33</f>
        <v>#DIV/0!</v>
      </c>
      <c r="CU41" s="65" t="e">
        <f t="shared" si="33"/>
        <v>#DIV/0!</v>
      </c>
      <c r="CV41" s="65" t="e">
        <f t="shared" si="33"/>
        <v>#DIV/0!</v>
      </c>
      <c r="CW41" s="65" t="e">
        <f t="shared" si="33"/>
        <v>#DIV/0!</v>
      </c>
      <c r="CX41" s="65" t="e">
        <f t="shared" si="33"/>
        <v>#DIV/0!</v>
      </c>
      <c r="CY41" s="65" t="e">
        <f t="shared" si="33"/>
        <v>#DIV/0!</v>
      </c>
      <c r="CZ41" s="65" t="e">
        <f t="shared" si="33"/>
        <v>#DIV/0!</v>
      </c>
      <c r="DA41" s="65" t="e">
        <f t="shared" si="33"/>
        <v>#DIV/0!</v>
      </c>
      <c r="DB41" s="65" t="e">
        <f t="shared" si="33"/>
        <v>#DIV/0!</v>
      </c>
      <c r="DC41" s="65" t="e">
        <f t="shared" si="33"/>
        <v>#DIV/0!</v>
      </c>
      <c r="DD41" s="65" t="e">
        <f t="shared" si="33"/>
        <v>#DIV/0!</v>
      </c>
      <c r="DE41" s="65" t="e">
        <f t="shared" si="33"/>
        <v>#DIV/0!</v>
      </c>
      <c r="DF41" s="65" t="e">
        <f t="shared" si="33"/>
        <v>#DIV/0!</v>
      </c>
      <c r="DG41" s="65" t="e">
        <f t="shared" si="33"/>
        <v>#DIV/0!</v>
      </c>
      <c r="DH41" s="65" t="e">
        <f t="shared" si="33"/>
        <v>#DIV/0!</v>
      </c>
      <c r="DI41" s="65" t="e">
        <f t="shared" si="33"/>
        <v>#DIV/0!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5"/>
  <sheetViews>
    <sheetView showGridLines="0" workbookViewId="0">
      <selection activeCell="B2" sqref="B2:P2"/>
    </sheetView>
  </sheetViews>
  <sheetFormatPr defaultColWidth="17.33203125" defaultRowHeight="15.75" customHeight="1"/>
  <cols>
    <col min="1" max="1" width="8.5546875" customWidth="1"/>
    <col min="2" max="2" width="14.44140625" customWidth="1"/>
    <col min="3" max="3" width="18.33203125" customWidth="1"/>
    <col min="4" max="8" width="12.109375" customWidth="1"/>
    <col min="9" max="9" width="3.5546875" customWidth="1"/>
    <col min="10" max="16" width="12.109375" customWidth="1"/>
    <col min="17" max="26" width="8.5546875" customWidth="1"/>
  </cols>
  <sheetData>
    <row r="1" spans="1:26" ht="15.75" customHeight="1">
      <c r="A1" s="67"/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92"/>
      <c r="R1" s="92"/>
      <c r="S1" s="92"/>
      <c r="T1" s="92"/>
      <c r="U1" s="92"/>
      <c r="V1" s="92"/>
      <c r="W1" s="92"/>
      <c r="X1" s="92"/>
      <c r="Y1" s="92"/>
      <c r="Z1" s="92"/>
    </row>
    <row r="2" spans="1:26" ht="19.5" customHeight="1">
      <c r="A2" s="130"/>
      <c r="B2" s="185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92"/>
      <c r="R2" s="92"/>
      <c r="S2" s="92"/>
      <c r="T2" s="92"/>
      <c r="U2" s="92"/>
      <c r="V2" s="92"/>
      <c r="W2" s="92"/>
      <c r="X2" s="92"/>
      <c r="Y2" s="92"/>
      <c r="Z2" s="92"/>
    </row>
    <row r="3" spans="1:26" ht="18.75" customHeight="1">
      <c r="A3" s="130"/>
      <c r="B3" s="184" t="s">
        <v>930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92"/>
      <c r="R3" s="92"/>
      <c r="S3" s="92"/>
      <c r="T3" s="92"/>
      <c r="U3" s="92"/>
      <c r="V3" s="92"/>
      <c r="W3" s="92"/>
      <c r="X3" s="92"/>
      <c r="Y3" s="92"/>
      <c r="Z3" s="92"/>
    </row>
    <row r="4" spans="1:26" ht="18.75" customHeight="1">
      <c r="A4" s="130"/>
      <c r="B4" s="131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132"/>
      <c r="Q4" s="92"/>
      <c r="R4" s="92"/>
      <c r="S4" s="92"/>
      <c r="T4" s="92"/>
      <c r="U4" s="92"/>
      <c r="V4" s="92"/>
      <c r="W4" s="92"/>
      <c r="X4" s="92"/>
      <c r="Y4" s="92"/>
      <c r="Z4" s="92"/>
    </row>
    <row r="5" spans="1:26" ht="15.75" customHeight="1">
      <c r="A5" s="130"/>
      <c r="B5" s="183" t="s">
        <v>931</v>
      </c>
      <c r="C5" s="180"/>
      <c r="D5" s="180"/>
      <c r="E5" s="180"/>
      <c r="F5" s="180"/>
      <c r="G5" s="180"/>
      <c r="H5" s="180"/>
      <c r="I5" s="180"/>
      <c r="J5" s="182">
        <v>35750</v>
      </c>
      <c r="K5" s="180"/>
      <c r="L5" s="180"/>
      <c r="M5" s="180"/>
      <c r="N5" s="180"/>
      <c r="O5" s="180"/>
      <c r="P5" s="180"/>
      <c r="Q5" s="92"/>
      <c r="R5" s="92"/>
      <c r="S5" s="92"/>
      <c r="T5" s="92"/>
      <c r="U5" s="92"/>
      <c r="V5" s="92"/>
      <c r="W5" s="92"/>
      <c r="X5" s="92"/>
      <c r="Y5" s="92"/>
      <c r="Z5" s="92"/>
    </row>
    <row r="6" spans="1:26" ht="16.5" customHeight="1">
      <c r="A6" s="130"/>
      <c r="B6" s="133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5" t="s">
        <v>932</v>
      </c>
      <c r="Q6" s="92"/>
      <c r="R6" s="92"/>
      <c r="S6" s="92"/>
      <c r="T6" s="92"/>
      <c r="U6" s="92"/>
      <c r="V6" s="92"/>
      <c r="W6" s="92"/>
      <c r="X6" s="92"/>
      <c r="Y6" s="92"/>
      <c r="Z6" s="92"/>
    </row>
    <row r="7" spans="1:26" ht="16.5" customHeight="1">
      <c r="A7" s="136"/>
      <c r="B7" s="137" t="s">
        <v>933</v>
      </c>
      <c r="C7" s="138" t="s">
        <v>934</v>
      </c>
      <c r="D7" s="139" t="s">
        <v>935</v>
      </c>
      <c r="E7" s="139" t="s">
        <v>936</v>
      </c>
      <c r="F7" s="139" t="s">
        <v>937</v>
      </c>
      <c r="G7" s="139" t="s">
        <v>938</v>
      </c>
      <c r="H7" s="139" t="s">
        <v>939</v>
      </c>
      <c r="I7" s="140"/>
      <c r="J7" s="139" t="s">
        <v>940</v>
      </c>
      <c r="K7" s="138" t="s">
        <v>941</v>
      </c>
      <c r="L7" s="138" t="s">
        <v>942</v>
      </c>
      <c r="M7" s="138" t="s">
        <v>943</v>
      </c>
      <c r="N7" s="139" t="s">
        <v>944</v>
      </c>
      <c r="O7" s="138" t="s">
        <v>945</v>
      </c>
      <c r="P7" s="141" t="s">
        <v>946</v>
      </c>
      <c r="Q7" s="92"/>
      <c r="R7" s="92"/>
      <c r="S7" s="92"/>
      <c r="T7" s="92"/>
      <c r="U7" s="92"/>
      <c r="V7" s="92"/>
      <c r="W7" s="92"/>
      <c r="X7" s="92"/>
      <c r="Y7" s="92"/>
      <c r="Z7" s="92"/>
    </row>
    <row r="8" spans="1:26" ht="16.5" customHeight="1">
      <c r="A8" s="130"/>
      <c r="B8" s="142" t="s">
        <v>947</v>
      </c>
      <c r="C8" s="143">
        <f t="shared" ref="C8:C14" si="0">SUM(D8:H8)</f>
        <v>873.07000000000016</v>
      </c>
      <c r="D8" s="143">
        <f>Truck!H13+KITCHEN!D21</f>
        <v>4.3699999999999992</v>
      </c>
      <c r="E8" s="143">
        <f>Truck!D13</f>
        <v>691.91000000000008</v>
      </c>
      <c r="F8" s="143">
        <f>Truck!E13</f>
        <v>88.35</v>
      </c>
      <c r="G8" s="143">
        <f>Truck!G13</f>
        <v>13.59</v>
      </c>
      <c r="H8" s="143">
        <f>Truck!F13+KITCHEN!E21</f>
        <v>74.849999999999994</v>
      </c>
      <c r="I8" s="144"/>
      <c r="J8" s="143">
        <f>Truck!I13+KITCHEN!G21</f>
        <v>30.48</v>
      </c>
      <c r="K8" s="143"/>
      <c r="L8" s="143">
        <f>Truck!L13+KITCHEN!I21</f>
        <v>0</v>
      </c>
      <c r="M8" s="143">
        <f>KITCHEN!F21</f>
        <v>0</v>
      </c>
      <c r="N8" s="143">
        <f>Truck!J13</f>
        <v>27.21</v>
      </c>
      <c r="O8" s="143">
        <f>Truck!K13+KITCHEN!H21</f>
        <v>0</v>
      </c>
      <c r="P8" s="143">
        <f>Truck!M13+Truck!N13+KITCHEN!I21+KITCHEN!J21</f>
        <v>0</v>
      </c>
      <c r="Q8" s="92"/>
      <c r="R8" s="92"/>
      <c r="S8" s="92"/>
      <c r="T8" s="92"/>
      <c r="U8" s="92"/>
      <c r="V8" s="92"/>
      <c r="W8" s="92"/>
      <c r="X8" s="92"/>
      <c r="Y8" s="92"/>
      <c r="Z8" s="92"/>
    </row>
    <row r="9" spans="1:26" ht="15.75" customHeight="1">
      <c r="A9" s="130"/>
      <c r="B9" s="145" t="s">
        <v>948</v>
      </c>
      <c r="C9" s="146">
        <f t="shared" si="0"/>
        <v>485.14999999999992</v>
      </c>
      <c r="D9" s="146">
        <f>Truck!H26+KITCHEN!D42</f>
        <v>163.1</v>
      </c>
      <c r="E9" s="146">
        <f>Truck!D26</f>
        <v>199.57</v>
      </c>
      <c r="F9" s="146">
        <f>Truck!E26</f>
        <v>88.449999999999989</v>
      </c>
      <c r="G9" s="146">
        <f>Truck!G26</f>
        <v>4.53</v>
      </c>
      <c r="H9" s="146">
        <f>Truck!F26+KITCHEN!E42</f>
        <v>29.5</v>
      </c>
      <c r="I9" s="147"/>
      <c r="J9" s="146">
        <f>Truck!I26+KITCHEN!G42</f>
        <v>19.64</v>
      </c>
      <c r="K9" s="146"/>
      <c r="L9" s="146">
        <f>Truck!L26+KITCHEN!I42</f>
        <v>11.3</v>
      </c>
      <c r="M9" s="146">
        <f>KITCHEN!F42</f>
        <v>0</v>
      </c>
      <c r="N9" s="146">
        <f>Truck!J26</f>
        <v>0</v>
      </c>
      <c r="O9" s="146">
        <f>Truck!K26+KITCHEN!H42</f>
        <v>0</v>
      </c>
      <c r="P9" s="146">
        <f>Truck!M26+KITCHEN!I42+Truck!N26+KITCHEN!J42</f>
        <v>0</v>
      </c>
      <c r="Q9" s="92"/>
      <c r="R9" s="92"/>
      <c r="S9" s="92"/>
      <c r="T9" s="92"/>
      <c r="U9" s="92"/>
      <c r="V9" s="92"/>
      <c r="W9" s="92"/>
      <c r="X9" s="92"/>
      <c r="Y9" s="92"/>
      <c r="Z9" s="92"/>
    </row>
    <row r="10" spans="1:26" ht="15.75" customHeight="1">
      <c r="A10" s="130"/>
      <c r="B10" s="145" t="s">
        <v>949</v>
      </c>
      <c r="C10" s="146" t="e">
        <f t="shared" si="0"/>
        <v>#REF!</v>
      </c>
      <c r="D10" s="146" t="e">
        <f>Truck!#REF!+KITCHEN!D63</f>
        <v>#REF!</v>
      </c>
      <c r="E10" s="146" t="e">
        <f>Truck!#REF!</f>
        <v>#REF!</v>
      </c>
      <c r="F10" s="146" t="e">
        <f>Truck!#REF!</f>
        <v>#REF!</v>
      </c>
      <c r="G10" s="146" t="e">
        <f>Truck!#REF!</f>
        <v>#REF!</v>
      </c>
      <c r="H10" s="146" t="e">
        <f>Truck!#REF!+KITCHEN!E63</f>
        <v>#REF!</v>
      </c>
      <c r="I10" s="147"/>
      <c r="J10" s="146" t="e">
        <f>Truck!#REF!+KITCHEN!G63</f>
        <v>#REF!</v>
      </c>
      <c r="K10" s="146"/>
      <c r="L10" s="146" t="e">
        <f>Truck!#REF!+KITCHEN!I63</f>
        <v>#REF!</v>
      </c>
      <c r="M10" s="146">
        <f>KITCHEN!F84</f>
        <v>0</v>
      </c>
      <c r="N10" s="146" t="e">
        <f>Truck!#REF!</f>
        <v>#REF!</v>
      </c>
      <c r="O10" s="146" t="e">
        <f>Truck!#REF!+KITCHEN!H63</f>
        <v>#REF!</v>
      </c>
      <c r="P10" s="146" t="e">
        <f>Truck!#REF!+KITCHEN!I63+Truck!#REF!+KITCHEN!J63</f>
        <v>#REF!</v>
      </c>
      <c r="Q10" s="92"/>
      <c r="R10" s="92"/>
      <c r="S10" s="92"/>
      <c r="T10" s="92"/>
      <c r="U10" s="92"/>
      <c r="V10" s="92"/>
      <c r="W10" s="92"/>
      <c r="X10" s="92"/>
      <c r="Y10" s="92"/>
      <c r="Z10" s="92"/>
    </row>
    <row r="11" spans="1:26" ht="15.75" customHeight="1">
      <c r="A11" s="130"/>
      <c r="B11" s="145" t="s">
        <v>950</v>
      </c>
      <c r="C11" s="146" t="e">
        <f t="shared" si="0"/>
        <v>#REF!</v>
      </c>
      <c r="D11" s="146" t="e">
        <f>Truck!#REF!+KITCHEN!D84</f>
        <v>#REF!</v>
      </c>
      <c r="E11" s="146" t="e">
        <f>Truck!#REF!</f>
        <v>#REF!</v>
      </c>
      <c r="F11" s="146" t="e">
        <f>Truck!#REF!</f>
        <v>#REF!</v>
      </c>
      <c r="G11" s="146" t="e">
        <f>Truck!#REF!</f>
        <v>#REF!</v>
      </c>
      <c r="H11" s="146" t="e">
        <f>Truck!#REF!+KITCHEN!E84</f>
        <v>#REF!</v>
      </c>
      <c r="I11" s="147"/>
      <c r="J11" s="146" t="e">
        <f>Truck!#REF!+KITCHEN!G84</f>
        <v>#REF!</v>
      </c>
      <c r="K11" s="146"/>
      <c r="L11" s="146" t="e">
        <f>Truck!#REF!+KITCHEN!I84</f>
        <v>#REF!</v>
      </c>
      <c r="M11" s="146">
        <f>KITCHEN!F105</f>
        <v>0</v>
      </c>
      <c r="N11" s="146" t="e">
        <f>Truck!#REF!</f>
        <v>#REF!</v>
      </c>
      <c r="O11" s="146" t="e">
        <f>Truck!#REF!+KITCHEN!H84</f>
        <v>#REF!</v>
      </c>
      <c r="P11" s="146" t="e">
        <f>Truck!#REF!+KITCHEN!I84+Truck!#REF!+KITCHEN!J84</f>
        <v>#REF!</v>
      </c>
      <c r="Q11" s="92"/>
      <c r="R11" s="92"/>
      <c r="S11" s="92"/>
      <c r="T11" s="92"/>
      <c r="U11" s="92"/>
      <c r="V11" s="92"/>
      <c r="W11" s="92"/>
      <c r="X11" s="92"/>
      <c r="Y11" s="92"/>
      <c r="Z11" s="92"/>
    </row>
    <row r="12" spans="1:26" ht="15.75" customHeight="1">
      <c r="A12" s="130"/>
      <c r="B12" s="145" t="s">
        <v>951</v>
      </c>
      <c r="C12" s="146" t="e">
        <f t="shared" si="0"/>
        <v>#REF!</v>
      </c>
      <c r="D12" s="146" t="e">
        <f>Truck!#REF!+KITCHEN!D105</f>
        <v>#REF!</v>
      </c>
      <c r="E12" s="146" t="e">
        <f>Truck!#REF!</f>
        <v>#REF!</v>
      </c>
      <c r="F12" s="146" t="e">
        <f>Truck!#REF!</f>
        <v>#REF!</v>
      </c>
      <c r="G12" s="146" t="e">
        <f>Truck!#REF!</f>
        <v>#REF!</v>
      </c>
      <c r="H12" s="146" t="e">
        <f>Truck!#REF!+KITCHEN!E105</f>
        <v>#REF!</v>
      </c>
      <c r="I12" s="147"/>
      <c r="J12" s="146" t="e">
        <f>Truck!#REF!+KITCHEN!G105</f>
        <v>#REF!</v>
      </c>
      <c r="K12" s="146"/>
      <c r="L12" s="146" t="e">
        <f>Truck!#REF!+KITCHEN!I105</f>
        <v>#REF!</v>
      </c>
      <c r="M12" s="146">
        <f>KITCHEN!F126</f>
        <v>0</v>
      </c>
      <c r="N12" s="146" t="e">
        <f>Truck!#REF!</f>
        <v>#REF!</v>
      </c>
      <c r="O12" s="146" t="e">
        <f>Truck!#REF!+KITCHEN!H105</f>
        <v>#REF!</v>
      </c>
      <c r="P12" s="146" t="e">
        <f>Truck!#REF!+KITCHEN!I105+Truck!#REF!+KITCHEN!J105</f>
        <v>#REF!</v>
      </c>
      <c r="Q12" s="92"/>
      <c r="R12" s="92"/>
      <c r="S12" s="92"/>
      <c r="T12" s="92"/>
      <c r="U12" s="92"/>
      <c r="V12" s="92"/>
      <c r="W12" s="92"/>
      <c r="X12" s="92"/>
      <c r="Y12" s="92"/>
      <c r="Z12" s="92"/>
    </row>
    <row r="13" spans="1:26" ht="15.75" customHeight="1">
      <c r="A13" s="130"/>
      <c r="B13" s="109"/>
      <c r="C13" s="146" t="e">
        <f t="shared" si="0"/>
        <v>#REF!</v>
      </c>
      <c r="D13" s="146" t="e">
        <f>Truck!#REF!+KITCHEN!D126</f>
        <v>#REF!</v>
      </c>
      <c r="E13" s="146" t="e">
        <f>Truck!#REF!</f>
        <v>#REF!</v>
      </c>
      <c r="F13" s="146" t="e">
        <f>Truck!#REF!</f>
        <v>#REF!</v>
      </c>
      <c r="G13" s="146" t="e">
        <f>Truck!#REF!</f>
        <v>#REF!</v>
      </c>
      <c r="H13" s="146" t="e">
        <f>Truck!#REF!+KITCHEN!E126</f>
        <v>#REF!</v>
      </c>
      <c r="I13" s="147"/>
      <c r="J13" s="146" t="e">
        <f>Truck!#REF!+KITCHEN!G126</f>
        <v>#REF!</v>
      </c>
      <c r="K13" s="146"/>
      <c r="L13" s="146" t="e">
        <f>Truck!#REF!+KITCHEN!I126</f>
        <v>#REF!</v>
      </c>
      <c r="M13" s="146">
        <f>KITCHEN!F126</f>
        <v>0</v>
      </c>
      <c r="N13" s="146" t="e">
        <f>Truck!#REF!</f>
        <v>#REF!</v>
      </c>
      <c r="O13" s="146" t="e">
        <f>Truck!#REF!+KITCHEN!H126</f>
        <v>#REF!</v>
      </c>
      <c r="P13" s="146" t="e">
        <f>Truck!#REF!+KITCHEN!I126+Truck!#REF!+KITCHEN!J126</f>
        <v>#REF!</v>
      </c>
      <c r="Q13" s="92"/>
      <c r="R13" s="92"/>
      <c r="S13" s="92"/>
      <c r="T13" s="92"/>
      <c r="U13" s="92"/>
      <c r="V13" s="92"/>
      <c r="W13" s="92"/>
      <c r="X13" s="92"/>
      <c r="Y13" s="92"/>
      <c r="Z13" s="92"/>
    </row>
    <row r="14" spans="1:26" ht="15.75" customHeight="1">
      <c r="A14" s="130"/>
      <c r="B14" s="109"/>
      <c r="C14" s="146" t="e">
        <f t="shared" si="0"/>
        <v>#REF!</v>
      </c>
      <c r="D14" s="146" t="e">
        <f>Truck!#REF!+KITCHEN!D147</f>
        <v>#REF!</v>
      </c>
      <c r="E14" s="146" t="e">
        <f>Truck!#REF!</f>
        <v>#REF!</v>
      </c>
      <c r="F14" s="146" t="e">
        <f>Truck!#REF!</f>
        <v>#REF!</v>
      </c>
      <c r="G14" s="146" t="e">
        <f>Truck!#REF!</f>
        <v>#REF!</v>
      </c>
      <c r="H14" s="146" t="e">
        <f>Truck!#REF!+KITCHEN!E147</f>
        <v>#REF!</v>
      </c>
      <c r="I14" s="147"/>
      <c r="J14" s="146" t="e">
        <f>Truck!#REF!+KITCHEN!G147</f>
        <v>#REF!</v>
      </c>
      <c r="K14" s="146"/>
      <c r="L14" s="146" t="e">
        <f>Truck!#REF!+KITCHEN!I147</f>
        <v>#REF!</v>
      </c>
      <c r="M14" s="146">
        <f>KITCHEN!F147</f>
        <v>0</v>
      </c>
      <c r="N14" s="146" t="e">
        <f>Truck!#REF!</f>
        <v>#REF!</v>
      </c>
      <c r="O14" s="146" t="e">
        <f>Truck!#REF!+KITCHEN!H147</f>
        <v>#REF!</v>
      </c>
      <c r="P14" s="146" t="e">
        <f>Truck!#REF!+KITCHEN!I147+Truck!#REF!+KITCHEN!J147</f>
        <v>#REF!</v>
      </c>
      <c r="Q14" s="92"/>
      <c r="R14" s="92"/>
      <c r="S14" s="92"/>
      <c r="T14" s="92"/>
      <c r="U14" s="92"/>
      <c r="V14" s="92"/>
      <c r="W14" s="92"/>
      <c r="X14" s="92"/>
      <c r="Y14" s="92"/>
      <c r="Z14" s="92"/>
    </row>
    <row r="15" spans="1:26" ht="15.75" customHeight="1">
      <c r="A15" s="130"/>
      <c r="B15" s="148"/>
      <c r="C15" s="146"/>
      <c r="D15" s="146"/>
      <c r="E15" s="146"/>
      <c r="F15" s="146"/>
      <c r="G15" s="146"/>
      <c r="H15" s="146"/>
      <c r="I15" s="147"/>
      <c r="J15" s="146"/>
      <c r="K15" s="146"/>
      <c r="L15" s="146"/>
      <c r="M15" s="146"/>
      <c r="N15" s="146"/>
      <c r="O15" s="146"/>
      <c r="P15" s="149"/>
      <c r="Q15" s="92"/>
      <c r="R15" s="92"/>
      <c r="S15" s="92"/>
      <c r="T15" s="92"/>
      <c r="U15" s="92"/>
      <c r="V15" s="92"/>
      <c r="W15" s="92"/>
      <c r="X15" s="92"/>
      <c r="Y15" s="92"/>
      <c r="Z15" s="92"/>
    </row>
    <row r="16" spans="1:26" ht="15.75" customHeight="1">
      <c r="A16" s="130"/>
      <c r="B16" s="148"/>
      <c r="C16" s="146"/>
      <c r="D16" s="146"/>
      <c r="E16" s="146"/>
      <c r="F16" s="146"/>
      <c r="G16" s="146"/>
      <c r="H16" s="146"/>
      <c r="I16" s="150"/>
      <c r="J16" s="146"/>
      <c r="K16" s="146"/>
      <c r="L16" s="146"/>
      <c r="M16" s="146"/>
      <c r="N16" s="146"/>
      <c r="O16" s="146"/>
      <c r="P16" s="149"/>
      <c r="Q16" s="92"/>
      <c r="R16" s="92"/>
      <c r="S16" s="92"/>
      <c r="T16" s="92"/>
      <c r="U16" s="92"/>
      <c r="V16" s="92"/>
      <c r="W16" s="92"/>
      <c r="X16" s="92"/>
      <c r="Y16" s="92"/>
      <c r="Z16" s="92"/>
    </row>
    <row r="17" spans="1:26" ht="15.75" customHeight="1">
      <c r="A17" s="130"/>
      <c r="B17" s="148"/>
      <c r="C17" s="146"/>
      <c r="D17" s="146"/>
      <c r="E17" s="146"/>
      <c r="F17" s="146"/>
      <c r="G17" s="146"/>
      <c r="H17" s="146"/>
      <c r="I17" s="144"/>
      <c r="J17" s="146"/>
      <c r="K17" s="146"/>
      <c r="L17" s="146"/>
      <c r="M17" s="146"/>
      <c r="N17" s="146"/>
      <c r="O17" s="146"/>
      <c r="P17" s="149"/>
      <c r="Q17" s="92"/>
      <c r="R17" s="92"/>
      <c r="S17" s="92"/>
      <c r="T17" s="92"/>
      <c r="U17" s="92"/>
      <c r="V17" s="92"/>
      <c r="W17" s="92"/>
      <c r="X17" s="92"/>
      <c r="Y17" s="92"/>
      <c r="Z17" s="92"/>
    </row>
    <row r="18" spans="1:26" ht="15.75" customHeight="1">
      <c r="A18" s="130"/>
      <c r="B18" s="148"/>
      <c r="C18" s="146"/>
      <c r="D18" s="146"/>
      <c r="E18" s="146"/>
      <c r="F18" s="146"/>
      <c r="G18" s="146"/>
      <c r="H18" s="146"/>
      <c r="I18" s="150"/>
      <c r="J18" s="146"/>
      <c r="K18" s="146"/>
      <c r="L18" s="146"/>
      <c r="M18" s="146"/>
      <c r="N18" s="146"/>
      <c r="O18" s="146"/>
      <c r="P18" s="149"/>
      <c r="Q18" s="92"/>
      <c r="R18" s="92"/>
      <c r="S18" s="92"/>
      <c r="T18" s="92"/>
      <c r="U18" s="92"/>
      <c r="V18" s="92"/>
      <c r="W18" s="92"/>
      <c r="X18" s="92"/>
      <c r="Y18" s="92"/>
      <c r="Z18" s="92"/>
    </row>
    <row r="19" spans="1:26" ht="15.75" customHeight="1">
      <c r="A19" s="130"/>
      <c r="B19" s="148"/>
      <c r="C19" s="146"/>
      <c r="D19" s="146"/>
      <c r="E19" s="146"/>
      <c r="F19" s="146"/>
      <c r="G19" s="146"/>
      <c r="H19" s="146"/>
      <c r="I19" s="144"/>
      <c r="J19" s="146"/>
      <c r="K19" s="146"/>
      <c r="L19" s="146"/>
      <c r="M19" s="146"/>
      <c r="N19" s="146"/>
      <c r="O19" s="146"/>
      <c r="P19" s="149"/>
      <c r="Q19" s="92"/>
      <c r="R19" s="92"/>
      <c r="S19" s="92"/>
      <c r="T19" s="92"/>
      <c r="U19" s="92"/>
      <c r="V19" s="92"/>
      <c r="W19" s="92"/>
      <c r="X19" s="92"/>
      <c r="Y19" s="92"/>
      <c r="Z19" s="92"/>
    </row>
    <row r="20" spans="1:26" ht="15.75" customHeight="1">
      <c r="A20" s="130"/>
      <c r="B20" s="148"/>
      <c r="C20" s="146"/>
      <c r="D20" s="146"/>
      <c r="E20" s="146"/>
      <c r="F20" s="146"/>
      <c r="G20" s="146"/>
      <c r="H20" s="146"/>
      <c r="I20" s="150"/>
      <c r="J20" s="146"/>
      <c r="K20" s="146"/>
      <c r="L20" s="146"/>
      <c r="M20" s="146"/>
      <c r="N20" s="146"/>
      <c r="O20" s="146"/>
      <c r="P20" s="149"/>
      <c r="Q20" s="92"/>
      <c r="R20" s="92"/>
      <c r="S20" s="92"/>
      <c r="T20" s="92"/>
      <c r="U20" s="92"/>
      <c r="V20" s="92"/>
      <c r="W20" s="92"/>
      <c r="X20" s="92"/>
      <c r="Y20" s="92"/>
      <c r="Z20" s="92"/>
    </row>
    <row r="21" spans="1:26" ht="15.75" customHeight="1">
      <c r="A21" s="130"/>
      <c r="B21" s="148"/>
      <c r="C21" s="146"/>
      <c r="D21" s="146"/>
      <c r="E21" s="146"/>
      <c r="F21" s="146"/>
      <c r="G21" s="146"/>
      <c r="H21" s="146"/>
      <c r="I21" s="144"/>
      <c r="J21" s="146"/>
      <c r="K21" s="146"/>
      <c r="L21" s="146"/>
      <c r="M21" s="146"/>
      <c r="N21" s="146"/>
      <c r="O21" s="146"/>
      <c r="P21" s="149"/>
      <c r="Q21" s="92"/>
      <c r="R21" s="92"/>
      <c r="S21" s="92"/>
      <c r="T21" s="92"/>
      <c r="U21" s="92"/>
      <c r="V21" s="92"/>
      <c r="W21" s="92"/>
      <c r="X21" s="92"/>
      <c r="Y21" s="92"/>
      <c r="Z21" s="92"/>
    </row>
    <row r="22" spans="1:26" ht="15.75" customHeight="1">
      <c r="A22" s="130"/>
      <c r="B22" s="148"/>
      <c r="C22" s="146"/>
      <c r="D22" s="146"/>
      <c r="E22" s="146"/>
      <c r="F22" s="146"/>
      <c r="G22" s="146"/>
      <c r="H22" s="146"/>
      <c r="I22" s="150"/>
      <c r="J22" s="146"/>
      <c r="K22" s="146"/>
      <c r="L22" s="146"/>
      <c r="M22" s="146"/>
      <c r="N22" s="146"/>
      <c r="O22" s="146"/>
      <c r="P22" s="149"/>
      <c r="Q22" s="92"/>
      <c r="R22" s="92"/>
      <c r="S22" s="92"/>
      <c r="T22" s="92"/>
      <c r="U22" s="92"/>
      <c r="V22" s="92"/>
      <c r="W22" s="92"/>
      <c r="X22" s="92"/>
      <c r="Y22" s="92"/>
      <c r="Z22" s="92"/>
    </row>
    <row r="23" spans="1:26" ht="15.75" customHeight="1">
      <c r="A23" s="130"/>
      <c r="B23" s="148"/>
      <c r="C23" s="146"/>
      <c r="D23" s="146"/>
      <c r="E23" s="146"/>
      <c r="F23" s="146"/>
      <c r="G23" s="146"/>
      <c r="H23" s="146"/>
      <c r="I23" s="144"/>
      <c r="J23" s="146"/>
      <c r="K23" s="146"/>
      <c r="L23" s="146"/>
      <c r="M23" s="146"/>
      <c r="N23" s="146"/>
      <c r="O23" s="146"/>
      <c r="P23" s="149"/>
      <c r="Q23" s="92"/>
      <c r="R23" s="92"/>
      <c r="S23" s="92"/>
      <c r="T23" s="92"/>
      <c r="U23" s="92"/>
      <c r="V23" s="92"/>
      <c r="W23" s="92"/>
      <c r="X23" s="92"/>
      <c r="Y23" s="92"/>
      <c r="Z23" s="92"/>
    </row>
    <row r="24" spans="1:26" ht="15.75" customHeight="1">
      <c r="A24" s="130"/>
      <c r="B24" s="148"/>
      <c r="C24" s="146"/>
      <c r="D24" s="146"/>
      <c r="E24" s="146"/>
      <c r="F24" s="146"/>
      <c r="G24" s="146"/>
      <c r="H24" s="146"/>
      <c r="I24" s="150"/>
      <c r="J24" s="146"/>
      <c r="K24" s="146"/>
      <c r="L24" s="146"/>
      <c r="M24" s="146"/>
      <c r="N24" s="146"/>
      <c r="O24" s="146"/>
      <c r="P24" s="149"/>
      <c r="Q24" s="92"/>
      <c r="R24" s="92"/>
      <c r="S24" s="92"/>
      <c r="T24" s="92"/>
      <c r="U24" s="92"/>
      <c r="V24" s="92"/>
      <c r="W24" s="92"/>
      <c r="X24" s="92"/>
      <c r="Y24" s="92"/>
      <c r="Z24" s="92"/>
    </row>
    <row r="25" spans="1:26" ht="15.75" customHeight="1">
      <c r="A25" s="130"/>
      <c r="B25" s="148"/>
      <c r="C25" s="146"/>
      <c r="D25" s="146"/>
      <c r="E25" s="146"/>
      <c r="F25" s="146"/>
      <c r="G25" s="146"/>
      <c r="H25" s="146"/>
      <c r="I25" s="144"/>
      <c r="J25" s="146"/>
      <c r="K25" s="146"/>
      <c r="L25" s="146"/>
      <c r="M25" s="146"/>
      <c r="N25" s="146"/>
      <c r="O25" s="146"/>
      <c r="P25" s="149"/>
      <c r="Q25" s="92"/>
      <c r="R25" s="92"/>
      <c r="S25" s="92"/>
      <c r="T25" s="92"/>
      <c r="U25" s="92"/>
      <c r="V25" s="92"/>
      <c r="W25" s="92"/>
      <c r="X25" s="92"/>
      <c r="Y25" s="92"/>
      <c r="Z25" s="92"/>
    </row>
    <row r="26" spans="1:26" ht="15.75" customHeight="1">
      <c r="A26" s="130"/>
      <c r="B26" s="148"/>
      <c r="C26" s="146"/>
      <c r="D26" s="146"/>
      <c r="E26" s="146"/>
      <c r="F26" s="146"/>
      <c r="G26" s="146"/>
      <c r="H26" s="146"/>
      <c r="I26" s="150"/>
      <c r="J26" s="146"/>
      <c r="K26" s="146"/>
      <c r="L26" s="146"/>
      <c r="M26" s="146"/>
      <c r="N26" s="146"/>
      <c r="O26" s="146"/>
      <c r="P26" s="149"/>
      <c r="Q26" s="92"/>
      <c r="R26" s="92"/>
      <c r="S26" s="92"/>
      <c r="T26" s="92"/>
      <c r="U26" s="92"/>
      <c r="V26" s="92"/>
      <c r="W26" s="92"/>
      <c r="X26" s="92"/>
      <c r="Y26" s="92"/>
      <c r="Z26" s="92"/>
    </row>
    <row r="27" spans="1:26" ht="15.75" customHeight="1">
      <c r="A27" s="130"/>
      <c r="B27" s="148"/>
      <c r="C27" s="146"/>
      <c r="D27" s="146"/>
      <c r="E27" s="146"/>
      <c r="F27" s="146"/>
      <c r="G27" s="146"/>
      <c r="H27" s="146"/>
      <c r="I27" s="144"/>
      <c r="J27" s="146"/>
      <c r="K27" s="146"/>
      <c r="L27" s="146"/>
      <c r="M27" s="146"/>
      <c r="N27" s="146"/>
      <c r="O27" s="146"/>
      <c r="P27" s="149"/>
      <c r="Q27" s="92"/>
      <c r="R27" s="92"/>
      <c r="S27" s="92"/>
      <c r="T27" s="92"/>
      <c r="U27" s="92"/>
      <c r="V27" s="92"/>
      <c r="W27" s="92"/>
      <c r="X27" s="92"/>
      <c r="Y27" s="92"/>
      <c r="Z27" s="92"/>
    </row>
    <row r="28" spans="1:26" ht="15.75" customHeight="1">
      <c r="A28" s="130"/>
      <c r="B28" s="151" t="s">
        <v>952</v>
      </c>
      <c r="C28" s="146">
        <f>SUM(D28:H28)</f>
        <v>0</v>
      </c>
      <c r="D28" s="146"/>
      <c r="E28" s="146"/>
      <c r="F28" s="146"/>
      <c r="G28" s="146"/>
      <c r="H28" s="146"/>
      <c r="I28" s="150"/>
      <c r="J28" s="146"/>
      <c r="K28" s="146"/>
      <c r="L28" s="146"/>
      <c r="M28" s="146"/>
      <c r="N28" s="146"/>
      <c r="O28" s="146"/>
      <c r="P28" s="149"/>
      <c r="Q28" s="92"/>
      <c r="R28" s="92"/>
      <c r="S28" s="92"/>
      <c r="T28" s="92"/>
      <c r="U28" s="92"/>
      <c r="V28" s="92"/>
      <c r="W28" s="92"/>
      <c r="X28" s="92"/>
      <c r="Y28" s="92"/>
      <c r="Z28" s="92"/>
    </row>
    <row r="29" spans="1:26" ht="15.75" customHeight="1">
      <c r="A29" s="130"/>
      <c r="B29" s="152"/>
      <c r="C29" s="146"/>
      <c r="D29" s="146"/>
      <c r="E29" s="146"/>
      <c r="F29" s="146"/>
      <c r="G29" s="146"/>
      <c r="H29" s="146"/>
      <c r="I29" s="144"/>
      <c r="J29" s="146"/>
      <c r="K29" s="146"/>
      <c r="L29" s="146"/>
      <c r="M29" s="146"/>
      <c r="N29" s="146"/>
      <c r="O29" s="146"/>
      <c r="P29" s="149"/>
      <c r="Q29" s="92"/>
      <c r="R29" s="92"/>
      <c r="S29" s="92"/>
      <c r="T29" s="92"/>
      <c r="U29" s="92"/>
      <c r="V29" s="92"/>
      <c r="W29" s="92"/>
      <c r="X29" s="92"/>
      <c r="Y29" s="92"/>
      <c r="Z29" s="92"/>
    </row>
    <row r="30" spans="1:26" ht="15.75" customHeight="1">
      <c r="A30" s="130"/>
      <c r="B30" s="151" t="s">
        <v>953</v>
      </c>
      <c r="C30" s="146">
        <f>SUM(D30:H30)</f>
        <v>0</v>
      </c>
      <c r="D30" s="146"/>
      <c r="E30" s="146"/>
      <c r="F30" s="146"/>
      <c r="G30" s="146"/>
      <c r="H30" s="146"/>
      <c r="I30" s="150"/>
      <c r="J30" s="146"/>
      <c r="K30" s="146"/>
      <c r="L30" s="146"/>
      <c r="M30" s="146"/>
      <c r="N30" s="146"/>
      <c r="O30" s="146"/>
      <c r="P30" s="149"/>
      <c r="Q30" s="92"/>
      <c r="R30" s="92"/>
      <c r="S30" s="92"/>
      <c r="T30" s="92"/>
      <c r="U30" s="92"/>
      <c r="V30" s="92"/>
      <c r="W30" s="92"/>
      <c r="X30" s="92"/>
      <c r="Y30" s="92"/>
      <c r="Z30" s="92"/>
    </row>
    <row r="31" spans="1:26" ht="16.5" customHeight="1">
      <c r="A31" s="130"/>
      <c r="B31" s="153"/>
      <c r="C31" s="154"/>
      <c r="D31" s="154"/>
      <c r="E31" s="154"/>
      <c r="F31" s="154"/>
      <c r="G31" s="154"/>
      <c r="H31" s="154"/>
      <c r="I31" s="155"/>
      <c r="J31" s="154"/>
      <c r="K31" s="154"/>
      <c r="L31" s="154"/>
      <c r="M31" s="154"/>
      <c r="N31" s="154"/>
      <c r="O31" s="154"/>
      <c r="P31" s="156"/>
      <c r="Q31" s="92"/>
      <c r="R31" s="92"/>
      <c r="S31" s="92"/>
      <c r="T31" s="92"/>
      <c r="U31" s="92"/>
      <c r="V31" s="92"/>
      <c r="W31" s="92"/>
      <c r="X31" s="92"/>
      <c r="Y31" s="92"/>
      <c r="Z31" s="92"/>
    </row>
    <row r="32" spans="1:26" ht="16.5" customHeight="1">
      <c r="A32" s="130"/>
      <c r="B32" s="157" t="s">
        <v>954</v>
      </c>
      <c r="C32" s="143" t="e">
        <f t="shared" ref="C32:H32" si="1">SUM(C8:C29)-C30</f>
        <v>#REF!</v>
      </c>
      <c r="D32" s="143" t="e">
        <f t="shared" si="1"/>
        <v>#REF!</v>
      </c>
      <c r="E32" s="143" t="e">
        <f t="shared" si="1"/>
        <v>#REF!</v>
      </c>
      <c r="F32" s="143" t="e">
        <f t="shared" si="1"/>
        <v>#REF!</v>
      </c>
      <c r="G32" s="143" t="e">
        <f t="shared" si="1"/>
        <v>#REF!</v>
      </c>
      <c r="H32" s="143" t="e">
        <f t="shared" si="1"/>
        <v>#REF!</v>
      </c>
      <c r="I32" s="158"/>
      <c r="J32" s="143" t="e">
        <f t="shared" ref="J32:P32" si="2">SUM(J8:J29)-J30</f>
        <v>#REF!</v>
      </c>
      <c r="K32" s="143">
        <f t="shared" si="2"/>
        <v>0</v>
      </c>
      <c r="L32" s="143" t="e">
        <f t="shared" si="2"/>
        <v>#REF!</v>
      </c>
      <c r="M32" s="143">
        <f t="shared" si="2"/>
        <v>0</v>
      </c>
      <c r="N32" s="143" t="e">
        <f t="shared" si="2"/>
        <v>#REF!</v>
      </c>
      <c r="O32" s="143" t="e">
        <f t="shared" si="2"/>
        <v>#REF!</v>
      </c>
      <c r="P32" s="143" t="e">
        <f t="shared" si="2"/>
        <v>#REF!</v>
      </c>
      <c r="Q32" s="92"/>
      <c r="R32" s="92"/>
      <c r="S32" s="92"/>
      <c r="T32" s="92"/>
      <c r="U32" s="92"/>
      <c r="V32" s="92"/>
      <c r="W32" s="92"/>
      <c r="X32" s="92"/>
      <c r="Y32" s="92"/>
      <c r="Z32" s="92"/>
    </row>
    <row r="33" spans="1:26" ht="16.5" customHeight="1">
      <c r="A33" s="130"/>
      <c r="B33" s="159"/>
      <c r="C33" s="154"/>
      <c r="D33" s="154"/>
      <c r="E33" s="154"/>
      <c r="F33" s="154"/>
      <c r="G33" s="154"/>
      <c r="H33" s="154"/>
      <c r="I33" s="155"/>
      <c r="J33" s="154"/>
      <c r="K33" s="154"/>
      <c r="L33" s="154"/>
      <c r="M33" s="154"/>
      <c r="N33" s="154"/>
      <c r="O33" s="154"/>
      <c r="P33" s="156"/>
      <c r="Q33" s="92"/>
      <c r="R33" s="92"/>
      <c r="S33" s="92"/>
      <c r="T33" s="92"/>
      <c r="U33" s="92"/>
      <c r="V33" s="92"/>
      <c r="W33" s="92"/>
      <c r="X33" s="92"/>
      <c r="Y33" s="92"/>
      <c r="Z33" s="92"/>
    </row>
    <row r="34" spans="1:26" ht="16.5" customHeight="1">
      <c r="A34" s="130"/>
      <c r="B34" s="160" t="s">
        <v>955</v>
      </c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61"/>
      <c r="Q34" s="92"/>
      <c r="R34" s="92"/>
      <c r="S34" s="92"/>
      <c r="T34" s="92"/>
      <c r="U34" s="92"/>
      <c r="V34" s="92"/>
      <c r="W34" s="92"/>
      <c r="X34" s="92"/>
      <c r="Y34" s="92"/>
      <c r="Z34" s="92"/>
    </row>
    <row r="35" spans="1:26" ht="15.75" customHeight="1">
      <c r="A35" s="130"/>
      <c r="B35" s="162" t="s">
        <v>956</v>
      </c>
      <c r="C35" s="144">
        <f>SUM(D35:H35)</f>
        <v>0</v>
      </c>
      <c r="D35" s="144"/>
      <c r="E35" s="144"/>
      <c r="F35" s="144"/>
      <c r="G35" s="144"/>
      <c r="H35" s="144"/>
      <c r="I35" s="163"/>
      <c r="J35" s="144"/>
      <c r="K35" s="144"/>
      <c r="L35" s="144"/>
      <c r="M35" s="144"/>
      <c r="N35" s="144"/>
      <c r="O35" s="144"/>
      <c r="P35" s="164"/>
      <c r="Q35" s="92"/>
      <c r="R35" s="92"/>
      <c r="S35" s="92"/>
      <c r="T35" s="92"/>
      <c r="U35" s="92"/>
      <c r="V35" s="92"/>
      <c r="W35" s="92"/>
      <c r="X35" s="92"/>
      <c r="Y35" s="92"/>
      <c r="Z35" s="92"/>
    </row>
    <row r="36" spans="1:26" ht="15.75" customHeight="1">
      <c r="A36" s="130"/>
      <c r="B36" s="165" t="s">
        <v>957</v>
      </c>
      <c r="C36" s="150"/>
      <c r="D36" s="150"/>
      <c r="E36" s="150"/>
      <c r="F36" s="150"/>
      <c r="G36" s="150"/>
      <c r="H36" s="150"/>
      <c r="I36" s="163"/>
      <c r="J36" s="150"/>
      <c r="K36" s="150"/>
      <c r="L36" s="150"/>
      <c r="M36" s="150"/>
      <c r="N36" s="150"/>
      <c r="O36" s="150"/>
      <c r="P36" s="166"/>
      <c r="Q36" s="92"/>
      <c r="R36" s="92"/>
      <c r="S36" s="92"/>
      <c r="T36" s="92"/>
      <c r="U36" s="92"/>
      <c r="V36" s="92"/>
      <c r="W36" s="92"/>
      <c r="X36" s="92"/>
      <c r="Y36" s="92"/>
      <c r="Z36" s="92"/>
    </row>
    <row r="37" spans="1:26" ht="16.5" customHeight="1">
      <c r="A37" s="130"/>
      <c r="B37" s="167" t="s">
        <v>958</v>
      </c>
      <c r="C37" s="168">
        <f>SUM(D37:H37)</f>
        <v>0</v>
      </c>
      <c r="D37" s="168"/>
      <c r="E37" s="168"/>
      <c r="F37" s="168"/>
      <c r="G37" s="168"/>
      <c r="H37" s="168"/>
      <c r="I37" s="163"/>
      <c r="J37" s="168"/>
      <c r="K37" s="155"/>
      <c r="L37" s="155"/>
      <c r="M37" s="155"/>
      <c r="N37" s="155"/>
      <c r="O37" s="155"/>
      <c r="P37" s="169"/>
      <c r="Q37" s="92"/>
      <c r="R37" s="92"/>
      <c r="S37" s="92"/>
      <c r="T37" s="92"/>
      <c r="U37" s="92"/>
      <c r="V37" s="92"/>
      <c r="W37" s="92"/>
      <c r="X37" s="92"/>
      <c r="Y37" s="92"/>
      <c r="Z37" s="92"/>
    </row>
    <row r="38" spans="1:26" ht="16.5" customHeight="1">
      <c r="A38" s="130"/>
      <c r="B38" s="170" t="s">
        <v>959</v>
      </c>
      <c r="C38" s="143"/>
      <c r="D38" s="143"/>
      <c r="E38" s="143"/>
      <c r="F38" s="143"/>
      <c r="G38" s="143"/>
      <c r="H38" s="143"/>
      <c r="I38" s="163"/>
      <c r="J38" s="143"/>
      <c r="K38" s="143"/>
      <c r="L38" s="143"/>
      <c r="M38" s="143"/>
      <c r="N38" s="143"/>
      <c r="O38" s="143"/>
      <c r="P38" s="171"/>
      <c r="Q38" s="92"/>
      <c r="R38" s="92"/>
      <c r="S38" s="92"/>
      <c r="T38" s="92"/>
      <c r="U38" s="92"/>
      <c r="V38" s="92"/>
      <c r="W38" s="92"/>
      <c r="X38" s="92"/>
      <c r="Y38" s="92"/>
      <c r="Z38" s="92"/>
    </row>
    <row r="39" spans="1:26" ht="16.5" customHeight="1">
      <c r="A39" s="130"/>
      <c r="B39" s="172" t="s">
        <v>960</v>
      </c>
      <c r="C39" s="154" t="e">
        <f t="shared" ref="C39:H39" si="3">C32+C34-C36</f>
        <v>#REF!</v>
      </c>
      <c r="D39" s="154" t="e">
        <f t="shared" si="3"/>
        <v>#REF!</v>
      </c>
      <c r="E39" s="154" t="e">
        <f t="shared" si="3"/>
        <v>#REF!</v>
      </c>
      <c r="F39" s="154" t="e">
        <f t="shared" si="3"/>
        <v>#REF!</v>
      </c>
      <c r="G39" s="154" t="e">
        <f t="shared" si="3"/>
        <v>#REF!</v>
      </c>
      <c r="H39" s="154" t="e">
        <f t="shared" si="3"/>
        <v>#REF!</v>
      </c>
      <c r="I39" s="155"/>
      <c r="J39" s="154" t="e">
        <f>J32+J34-J36</f>
        <v>#REF!</v>
      </c>
      <c r="K39" s="154">
        <f t="shared" ref="K39:P39" si="4">K32</f>
        <v>0</v>
      </c>
      <c r="L39" s="154" t="e">
        <f t="shared" si="4"/>
        <v>#REF!</v>
      </c>
      <c r="M39" s="154">
        <f t="shared" si="4"/>
        <v>0</v>
      </c>
      <c r="N39" s="154" t="e">
        <f t="shared" si="4"/>
        <v>#REF!</v>
      </c>
      <c r="O39" s="154" t="e">
        <f t="shared" si="4"/>
        <v>#REF!</v>
      </c>
      <c r="P39" s="154" t="e">
        <f t="shared" si="4"/>
        <v>#REF!</v>
      </c>
      <c r="Q39" s="92"/>
      <c r="R39" s="92"/>
      <c r="S39" s="92"/>
      <c r="T39" s="92"/>
      <c r="U39" s="92"/>
      <c r="V39" s="92"/>
      <c r="W39" s="92"/>
      <c r="X39" s="92"/>
      <c r="Y39" s="92"/>
      <c r="Z39" s="92"/>
    </row>
    <row r="40" spans="1:26" ht="15.75" customHeight="1">
      <c r="A40" s="67"/>
      <c r="B40" s="173"/>
      <c r="C40" s="173"/>
      <c r="D40" s="173"/>
      <c r="E40" s="173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92"/>
      <c r="R40" s="92"/>
      <c r="S40" s="92"/>
      <c r="T40" s="92"/>
      <c r="U40" s="92"/>
      <c r="V40" s="92"/>
      <c r="W40" s="92"/>
      <c r="X40" s="92"/>
      <c r="Y40" s="92"/>
      <c r="Z40" s="92"/>
    </row>
    <row r="41" spans="1:26" ht="15" customHeight="1">
      <c r="A41" s="67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92"/>
      <c r="R41" s="92"/>
      <c r="S41" s="92"/>
      <c r="T41" s="92"/>
      <c r="U41" s="92"/>
      <c r="V41" s="92"/>
      <c r="W41" s="92"/>
      <c r="X41" s="92"/>
      <c r="Y41" s="92"/>
      <c r="Z41" s="92"/>
    </row>
    <row r="42" spans="1:26" ht="15.75" customHeight="1">
      <c r="A42" s="67"/>
      <c r="B42" s="64" t="s">
        <v>961</v>
      </c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92"/>
      <c r="R42" s="92"/>
      <c r="S42" s="92"/>
      <c r="T42" s="92"/>
      <c r="U42" s="92"/>
      <c r="V42" s="92"/>
      <c r="W42" s="92"/>
      <c r="X42" s="92"/>
      <c r="Y42" s="92"/>
      <c r="Z42" s="92"/>
    </row>
    <row r="43" spans="1:26" ht="15.75" customHeight="1">
      <c r="A43" s="67"/>
      <c r="B43" s="64" t="s">
        <v>962</v>
      </c>
      <c r="C43" s="174">
        <f>SalesFlashReport!I33</f>
        <v>3379</v>
      </c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92"/>
      <c r="R43" s="92"/>
      <c r="S43" s="92"/>
      <c r="T43" s="92"/>
      <c r="U43" s="92"/>
      <c r="V43" s="92"/>
      <c r="W43" s="92"/>
      <c r="X43" s="92"/>
      <c r="Y43" s="92"/>
      <c r="Z43" s="92"/>
    </row>
    <row r="44" spans="1:26" ht="15" customHeight="1">
      <c r="A44" s="67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92"/>
      <c r="R44" s="92"/>
      <c r="S44" s="92"/>
      <c r="T44" s="92"/>
      <c r="U44" s="92"/>
      <c r="V44" s="92"/>
      <c r="W44" s="92"/>
      <c r="X44" s="92"/>
      <c r="Y44" s="92"/>
      <c r="Z44" s="92"/>
    </row>
    <row r="45" spans="1:26" ht="26.25" customHeight="1">
      <c r="A45" s="67"/>
      <c r="B45" s="64" t="s">
        <v>963</v>
      </c>
      <c r="C45" s="175" t="e">
        <f>C39/C43</f>
        <v>#REF!</v>
      </c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92"/>
      <c r="R45" s="92"/>
      <c r="S45" s="92"/>
      <c r="T45" s="92"/>
      <c r="U45" s="92"/>
      <c r="V45" s="92"/>
      <c r="W45" s="92"/>
      <c r="X45" s="92"/>
      <c r="Y45" s="92"/>
      <c r="Z45" s="92"/>
    </row>
  </sheetData>
  <mergeCells count="4">
    <mergeCell ref="J5:P5"/>
    <mergeCell ref="B5:I5"/>
    <mergeCell ref="B3:P3"/>
    <mergeCell ref="B2:P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"/>
  <sheetViews>
    <sheetView showGridLines="0" workbookViewId="0">
      <selection activeCell="C9" sqref="C9"/>
    </sheetView>
  </sheetViews>
  <sheetFormatPr defaultColWidth="17.33203125" defaultRowHeight="15.75" customHeight="1"/>
  <cols>
    <col min="1" max="1" width="25.44140625" customWidth="1"/>
    <col min="2" max="2" width="13.33203125" customWidth="1"/>
    <col min="3" max="3" width="18.44140625" customWidth="1"/>
    <col min="4" max="8" width="13" customWidth="1"/>
    <col min="9" max="9" width="27.109375" customWidth="1"/>
    <col min="10" max="14" width="13" customWidth="1"/>
    <col min="15" max="15" width="15" customWidth="1"/>
    <col min="16" max="16" width="1.33203125" customWidth="1"/>
    <col min="17" max="20" width="8.88671875" customWidth="1"/>
    <col min="21" max="25" width="8.5546875" customWidth="1"/>
  </cols>
  <sheetData>
    <row r="1" spans="1:25" ht="19.8" customHeight="1">
      <c r="A1" s="201" t="s">
        <v>973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66"/>
      <c r="Q1" s="67"/>
      <c r="R1" s="67"/>
      <c r="S1" s="67"/>
      <c r="T1" s="68"/>
      <c r="U1" s="68"/>
      <c r="V1" s="68"/>
      <c r="W1" s="68"/>
      <c r="X1" s="68"/>
      <c r="Y1" s="68"/>
    </row>
    <row r="2" spans="1:25" ht="30" customHeight="1">
      <c r="A2" s="197" t="s">
        <v>780</v>
      </c>
      <c r="B2" s="198" t="s">
        <v>781</v>
      </c>
      <c r="C2" s="199"/>
      <c r="D2" s="199">
        <v>5230</v>
      </c>
      <c r="E2" s="199">
        <v>5220</v>
      </c>
      <c r="F2" s="199">
        <v>5260</v>
      </c>
      <c r="G2" s="199">
        <v>5270</v>
      </c>
      <c r="H2" s="199">
        <v>5090</v>
      </c>
      <c r="I2" s="199">
        <v>6371</v>
      </c>
      <c r="J2" s="199">
        <v>6310</v>
      </c>
      <c r="K2" s="199">
        <v>6370</v>
      </c>
      <c r="L2" s="199">
        <v>6367</v>
      </c>
      <c r="M2" s="199">
        <v>6725</v>
      </c>
      <c r="N2" s="73"/>
      <c r="O2" s="73"/>
      <c r="P2" s="74"/>
      <c r="Q2" s="75"/>
      <c r="R2" s="67"/>
      <c r="S2" s="67"/>
      <c r="T2" s="68"/>
      <c r="U2" s="68"/>
      <c r="V2" s="68"/>
      <c r="W2" s="68"/>
      <c r="X2" s="68"/>
      <c r="Y2" s="68"/>
    </row>
    <row r="3" spans="1:25" ht="30" customHeight="1">
      <c r="A3" s="200" t="s">
        <v>782</v>
      </c>
      <c r="B3" s="200" t="s">
        <v>783</v>
      </c>
      <c r="C3" s="200" t="s">
        <v>784</v>
      </c>
      <c r="D3" s="200" t="s">
        <v>785</v>
      </c>
      <c r="E3" s="200" t="s">
        <v>786</v>
      </c>
      <c r="F3" s="200" t="s">
        <v>787</v>
      </c>
      <c r="G3" s="200" t="s">
        <v>788</v>
      </c>
      <c r="H3" s="200" t="s">
        <v>789</v>
      </c>
      <c r="I3" s="200" t="s">
        <v>790</v>
      </c>
      <c r="J3" s="200" t="s">
        <v>791</v>
      </c>
      <c r="K3" s="200" t="s">
        <v>792</v>
      </c>
      <c r="L3" s="200" t="s">
        <v>793</v>
      </c>
      <c r="M3" s="200" t="s">
        <v>794</v>
      </c>
      <c r="N3" s="78"/>
      <c r="O3" s="79" t="s">
        <v>795</v>
      </c>
      <c r="P3" s="74"/>
      <c r="Q3" s="75"/>
      <c r="R3" s="67"/>
      <c r="S3" s="67"/>
      <c r="T3" s="68"/>
      <c r="U3" s="68"/>
      <c r="V3" s="68"/>
      <c r="W3" s="68"/>
      <c r="X3" s="68"/>
      <c r="Y3" s="68"/>
    </row>
    <row r="4" spans="1:25" ht="30" customHeight="1">
      <c r="A4" s="38" t="s">
        <v>796</v>
      </c>
      <c r="B4" s="32">
        <v>41797</v>
      </c>
      <c r="C4" s="27"/>
      <c r="D4" s="85">
        <f>144.77+101.29+53.2</f>
        <v>299.26</v>
      </c>
      <c r="E4" s="83"/>
      <c r="F4" s="83">
        <f>15.25+15.25+9.2</f>
        <v>39.700000000000003</v>
      </c>
      <c r="G4" s="83"/>
      <c r="H4" s="83"/>
      <c r="I4" s="85">
        <f>13.34+7.21</f>
        <v>20.55</v>
      </c>
      <c r="J4" s="83">
        <f>12.29+14.92</f>
        <v>27.21</v>
      </c>
      <c r="K4" s="83"/>
      <c r="L4" s="83"/>
      <c r="M4" s="83"/>
      <c r="N4" s="83"/>
      <c r="O4" s="83">
        <f t="shared" ref="O4:O12" si="0">SUM(D4:N4)</f>
        <v>386.71999999999997</v>
      </c>
      <c r="P4" s="67"/>
      <c r="Q4" s="67"/>
      <c r="R4" s="67"/>
      <c r="S4" s="67"/>
      <c r="T4" s="68"/>
      <c r="U4" s="68"/>
      <c r="V4" s="68"/>
      <c r="W4" s="68"/>
      <c r="X4" s="68"/>
      <c r="Y4" s="68"/>
    </row>
    <row r="5" spans="1:25" ht="30" customHeight="1">
      <c r="A5" s="38" t="s">
        <v>797</v>
      </c>
      <c r="B5" s="32">
        <v>41797</v>
      </c>
      <c r="C5" s="27"/>
      <c r="D5" s="83"/>
      <c r="E5" s="83"/>
      <c r="F5" s="83"/>
      <c r="G5" s="83"/>
      <c r="H5" s="83">
        <f>0.99+1.69</f>
        <v>2.6799999999999997</v>
      </c>
      <c r="I5" s="83"/>
      <c r="J5" s="83"/>
      <c r="K5" s="83"/>
      <c r="L5" s="83"/>
      <c r="M5" s="83"/>
      <c r="N5" s="83"/>
      <c r="O5" s="83">
        <f t="shared" si="0"/>
        <v>2.6799999999999997</v>
      </c>
      <c r="P5" s="67"/>
      <c r="Q5" s="67"/>
      <c r="R5" s="67"/>
      <c r="S5" s="67"/>
      <c r="T5" s="68"/>
      <c r="U5" s="68"/>
      <c r="V5" s="68"/>
      <c r="W5" s="68"/>
      <c r="X5" s="68"/>
      <c r="Y5" s="68"/>
    </row>
    <row r="6" spans="1:25" ht="30" customHeight="1">
      <c r="A6" s="86" t="s">
        <v>798</v>
      </c>
      <c r="B6" s="32">
        <v>41795</v>
      </c>
      <c r="C6" s="27"/>
      <c r="D6" s="85">
        <v>102.09</v>
      </c>
      <c r="E6" s="85">
        <v>39.299999999999997</v>
      </c>
      <c r="F6" s="83"/>
      <c r="G6" s="85">
        <v>9.06</v>
      </c>
      <c r="H6" s="83"/>
      <c r="I6" s="83"/>
      <c r="J6" s="83"/>
      <c r="K6" s="83"/>
      <c r="L6" s="83"/>
      <c r="M6" s="83"/>
      <c r="N6" s="83"/>
      <c r="O6" s="83">
        <f t="shared" si="0"/>
        <v>150.44999999999999</v>
      </c>
      <c r="P6" s="67"/>
      <c r="Q6" s="67"/>
      <c r="R6" s="67"/>
      <c r="S6" s="67"/>
      <c r="T6" s="68"/>
      <c r="U6" s="68"/>
      <c r="V6" s="68"/>
      <c r="W6" s="68"/>
      <c r="X6" s="68"/>
      <c r="Y6" s="68"/>
    </row>
    <row r="7" spans="1:25" ht="30" customHeight="1">
      <c r="A7" s="38" t="s">
        <v>799</v>
      </c>
      <c r="B7" s="32">
        <v>41793</v>
      </c>
      <c r="C7" s="27"/>
      <c r="D7" s="83"/>
      <c r="E7" s="83">
        <f>22.85+26.2</f>
        <v>49.05</v>
      </c>
      <c r="F7" s="83"/>
      <c r="G7" s="85">
        <v>4.53</v>
      </c>
      <c r="H7" s="83"/>
      <c r="I7" s="85">
        <v>9.93</v>
      </c>
      <c r="J7" s="83"/>
      <c r="K7" s="83"/>
      <c r="L7" s="83"/>
      <c r="M7" s="83"/>
      <c r="N7" s="83"/>
      <c r="O7" s="83">
        <f t="shared" si="0"/>
        <v>63.51</v>
      </c>
      <c r="P7" s="67"/>
      <c r="Q7" s="67"/>
      <c r="R7" s="67"/>
      <c r="S7" s="67"/>
      <c r="T7" s="68"/>
      <c r="U7" s="68"/>
      <c r="V7" s="68"/>
      <c r="W7" s="68"/>
      <c r="X7" s="68"/>
      <c r="Y7" s="68"/>
    </row>
    <row r="8" spans="1:25" ht="30" customHeight="1">
      <c r="A8" s="38" t="s">
        <v>800</v>
      </c>
      <c r="B8" s="32">
        <v>41791</v>
      </c>
      <c r="C8" s="27"/>
      <c r="D8" s="83">
        <f>51.6+99.1+139.86</f>
        <v>290.56</v>
      </c>
      <c r="E8" s="83"/>
      <c r="F8" s="83">
        <f>15.25+19.9</f>
        <v>35.15</v>
      </c>
      <c r="G8" s="83"/>
      <c r="H8" s="83"/>
      <c r="I8" s="83"/>
      <c r="J8" s="83"/>
      <c r="K8" s="83"/>
      <c r="L8" s="83"/>
      <c r="M8" s="83"/>
      <c r="N8" s="83"/>
      <c r="O8" s="83">
        <f t="shared" si="0"/>
        <v>325.70999999999998</v>
      </c>
      <c r="P8" s="67"/>
      <c r="Q8" s="67"/>
      <c r="R8" s="67"/>
      <c r="S8" s="67"/>
      <c r="T8" s="68"/>
      <c r="U8" s="68"/>
      <c r="V8" s="68"/>
      <c r="W8" s="68"/>
      <c r="X8" s="68"/>
      <c r="Y8" s="68"/>
    </row>
    <row r="9" spans="1:25" ht="30" customHeight="1">
      <c r="A9" s="38" t="s">
        <v>801</v>
      </c>
      <c r="B9" s="32">
        <v>41791</v>
      </c>
      <c r="C9" s="27"/>
      <c r="D9" s="83"/>
      <c r="E9" s="83"/>
      <c r="F9" s="83"/>
      <c r="G9" s="83"/>
      <c r="H9" s="85">
        <v>1.69</v>
      </c>
      <c r="I9" s="83"/>
      <c r="J9" s="83"/>
      <c r="K9" s="83"/>
      <c r="L9" s="83"/>
      <c r="M9" s="83"/>
      <c r="N9" s="83"/>
      <c r="O9" s="83">
        <f t="shared" si="0"/>
        <v>1.69</v>
      </c>
      <c r="P9" s="67"/>
      <c r="Q9" s="67"/>
      <c r="R9" s="67"/>
      <c r="S9" s="67"/>
      <c r="T9" s="68"/>
      <c r="U9" s="68"/>
      <c r="V9" s="68"/>
      <c r="W9" s="68"/>
      <c r="X9" s="68"/>
      <c r="Y9" s="68"/>
    </row>
    <row r="10" spans="1:25" ht="30" customHeight="1">
      <c r="A10" s="27"/>
      <c r="B10" s="67"/>
      <c r="C10" s="27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>
        <f t="shared" si="0"/>
        <v>0</v>
      </c>
      <c r="P10" s="67"/>
      <c r="Q10" s="67"/>
      <c r="R10" s="67"/>
      <c r="S10" s="67"/>
      <c r="T10" s="68"/>
      <c r="U10" s="68"/>
      <c r="V10" s="68"/>
      <c r="W10" s="68"/>
      <c r="X10" s="68"/>
      <c r="Y10" s="68"/>
    </row>
    <row r="11" spans="1:25" ht="30" customHeight="1">
      <c r="A11" s="27"/>
      <c r="B11" s="67"/>
      <c r="C11" s="27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>
        <f t="shared" si="0"/>
        <v>0</v>
      </c>
      <c r="P11" s="67"/>
      <c r="Q11" s="67"/>
      <c r="R11" s="67"/>
      <c r="S11" s="67"/>
      <c r="T11" s="68"/>
      <c r="U11" s="68"/>
      <c r="V11" s="68"/>
      <c r="W11" s="68"/>
      <c r="X11" s="68"/>
      <c r="Y11" s="68"/>
    </row>
    <row r="12" spans="1:25" ht="30" customHeight="1">
      <c r="A12" s="27"/>
      <c r="B12" s="67"/>
      <c r="C12" s="27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>
        <f t="shared" si="0"/>
        <v>0</v>
      </c>
      <c r="P12" s="67"/>
      <c r="Q12" s="67"/>
      <c r="R12" s="67"/>
      <c r="S12" s="67"/>
      <c r="T12" s="68"/>
      <c r="U12" s="68"/>
      <c r="V12" s="68"/>
      <c r="W12" s="68"/>
      <c r="X12" s="68"/>
      <c r="Y12" s="68"/>
    </row>
    <row r="13" spans="1:25" s="189" customFormat="1" ht="16.8" customHeight="1">
      <c r="A13" s="190" t="s">
        <v>802</v>
      </c>
      <c r="B13" s="191"/>
      <c r="C13" s="191"/>
      <c r="D13" s="192">
        <f>SUM(D4:D12)</f>
        <v>691.91000000000008</v>
      </c>
      <c r="E13" s="192">
        <f>SUM(E4:E12)</f>
        <v>88.35</v>
      </c>
      <c r="F13" s="192">
        <f>SUM(F4:F12)</f>
        <v>74.849999999999994</v>
      </c>
      <c r="G13" s="192">
        <f>SUM(G4:G12)</f>
        <v>13.59</v>
      </c>
      <c r="H13" s="192">
        <f>SUM(H4:H12)</f>
        <v>4.3699999999999992</v>
      </c>
      <c r="I13" s="192">
        <f>SUM(I4:I12)</f>
        <v>30.48</v>
      </c>
      <c r="J13" s="192">
        <f>SUM(J4:J12)</f>
        <v>27.21</v>
      </c>
      <c r="K13" s="192">
        <f>SUM(K4:K12)</f>
        <v>0</v>
      </c>
      <c r="L13" s="192">
        <f>SUM(L4:L12)</f>
        <v>0</v>
      </c>
      <c r="M13" s="192">
        <f>SUM(M4:M12)</f>
        <v>0</v>
      </c>
      <c r="N13" s="192">
        <f>SUM(N4:N12)</f>
        <v>0</v>
      </c>
      <c r="O13" s="192">
        <f>SUM(O4:O12)</f>
        <v>930.76</v>
      </c>
      <c r="P13" s="193"/>
      <c r="Q13" s="187"/>
      <c r="R13" s="187"/>
      <c r="S13" s="187"/>
      <c r="T13" s="188"/>
      <c r="U13" s="188"/>
      <c r="V13" s="188"/>
      <c r="W13" s="188"/>
      <c r="X13" s="188"/>
      <c r="Y13" s="188"/>
    </row>
    <row r="14" spans="1:25" ht="21.75" customHeight="1">
      <c r="A14" s="27"/>
      <c r="B14" s="27"/>
      <c r="C14" s="27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67"/>
      <c r="Q14" s="67"/>
      <c r="R14" s="67"/>
      <c r="S14" s="67"/>
      <c r="T14" s="68"/>
      <c r="U14" s="68"/>
      <c r="V14" s="68"/>
      <c r="W14" s="68"/>
      <c r="X14" s="68"/>
      <c r="Y14" s="68"/>
    </row>
    <row r="15" spans="1:25" ht="30" customHeight="1">
      <c r="A15" s="69" t="s">
        <v>803</v>
      </c>
      <c r="B15" s="70" t="s">
        <v>804</v>
      </c>
      <c r="C15" s="71"/>
      <c r="D15" s="72">
        <v>5230</v>
      </c>
      <c r="E15" s="72">
        <v>5220</v>
      </c>
      <c r="F15" s="72">
        <v>5260</v>
      </c>
      <c r="G15" s="72">
        <v>5270</v>
      </c>
      <c r="H15" s="72">
        <v>5090</v>
      </c>
      <c r="I15" s="72">
        <v>6371</v>
      </c>
      <c r="J15" s="72">
        <v>6310</v>
      </c>
      <c r="K15" s="72">
        <v>6370</v>
      </c>
      <c r="L15" s="72">
        <v>6367</v>
      </c>
      <c r="M15" s="72">
        <v>6725</v>
      </c>
      <c r="N15" s="73"/>
      <c r="O15" s="73"/>
      <c r="P15" s="74"/>
      <c r="Q15" s="75"/>
      <c r="R15" s="67"/>
      <c r="S15" s="67"/>
      <c r="T15" s="68"/>
      <c r="U15" s="68"/>
      <c r="V15" s="68"/>
      <c r="W15" s="68"/>
      <c r="X15" s="68"/>
      <c r="Y15" s="68"/>
    </row>
    <row r="16" spans="1:25" ht="30" customHeight="1">
      <c r="A16" s="76" t="s">
        <v>805</v>
      </c>
      <c r="B16" s="76" t="s">
        <v>806</v>
      </c>
      <c r="C16" s="76" t="s">
        <v>807</v>
      </c>
      <c r="D16" s="77" t="s">
        <v>808</v>
      </c>
      <c r="E16" s="77" t="s">
        <v>809</v>
      </c>
      <c r="F16" s="77" t="s">
        <v>810</v>
      </c>
      <c r="G16" s="77" t="s">
        <v>811</v>
      </c>
      <c r="H16" s="77" t="s">
        <v>812</v>
      </c>
      <c r="I16" s="77" t="s">
        <v>813</v>
      </c>
      <c r="J16" s="77" t="s">
        <v>814</v>
      </c>
      <c r="K16" s="76" t="s">
        <v>815</v>
      </c>
      <c r="L16" s="76" t="s">
        <v>816</v>
      </c>
      <c r="M16" s="76" t="s">
        <v>817</v>
      </c>
      <c r="N16" s="78"/>
      <c r="O16" s="79" t="s">
        <v>818</v>
      </c>
      <c r="P16" s="74"/>
      <c r="Q16" s="75"/>
      <c r="R16" s="67"/>
      <c r="S16" s="67"/>
      <c r="T16" s="68"/>
      <c r="U16" s="68"/>
      <c r="V16" s="68"/>
      <c r="W16" s="68"/>
      <c r="X16" s="68"/>
      <c r="Y16" s="68"/>
    </row>
    <row r="17" spans="1:25" ht="30" customHeight="1">
      <c r="A17" s="80"/>
      <c r="B17" s="81"/>
      <c r="C17" s="80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3"/>
      <c r="O17" s="83">
        <f t="shared" ref="O17:O25" si="1">SUM(D17:N17)</f>
        <v>0</v>
      </c>
      <c r="P17" s="84"/>
      <c r="Q17" s="67"/>
      <c r="R17" s="67"/>
      <c r="S17" s="67"/>
      <c r="T17" s="68"/>
      <c r="U17" s="68"/>
      <c r="V17" s="68"/>
      <c r="W17" s="68"/>
      <c r="X17" s="68"/>
      <c r="Y17" s="68"/>
    </row>
    <row r="18" spans="1:25" ht="30" customHeight="1">
      <c r="A18" s="38" t="s">
        <v>819</v>
      </c>
      <c r="B18" s="32">
        <v>41803</v>
      </c>
      <c r="C18" s="27"/>
      <c r="D18" s="88"/>
      <c r="E18" s="89"/>
      <c r="F18" s="83"/>
      <c r="G18" s="83"/>
      <c r="H18" s="85">
        <v>5.29</v>
      </c>
      <c r="I18" s="83"/>
      <c r="J18" s="83"/>
      <c r="K18" s="83"/>
      <c r="L18" s="83"/>
      <c r="M18" s="83"/>
      <c r="N18" s="83"/>
      <c r="O18" s="83">
        <f t="shared" si="1"/>
        <v>5.29</v>
      </c>
      <c r="P18" s="67"/>
      <c r="Q18" s="67"/>
      <c r="R18" s="67"/>
      <c r="S18" s="67"/>
      <c r="T18" s="68"/>
      <c r="U18" s="68"/>
      <c r="V18" s="68"/>
      <c r="W18" s="68"/>
      <c r="X18" s="68"/>
      <c r="Y18" s="68"/>
    </row>
    <row r="19" spans="1:25" ht="30" customHeight="1">
      <c r="A19" s="38" t="s">
        <v>820</v>
      </c>
      <c r="B19" s="32">
        <v>41803</v>
      </c>
      <c r="C19" s="27"/>
      <c r="D19" s="85">
        <v>199.57</v>
      </c>
      <c r="E19" s="85">
        <v>49.15</v>
      </c>
      <c r="F19" s="85">
        <v>29.5</v>
      </c>
      <c r="G19" s="85">
        <v>4.53</v>
      </c>
      <c r="H19" s="83"/>
      <c r="I19" s="85">
        <v>19.64</v>
      </c>
      <c r="J19" s="83"/>
      <c r="K19" s="83"/>
      <c r="L19" s="83"/>
      <c r="M19" s="83"/>
      <c r="N19" s="83"/>
      <c r="O19" s="83">
        <f t="shared" si="1"/>
        <v>302.39</v>
      </c>
      <c r="P19" s="67"/>
      <c r="Q19" s="67"/>
      <c r="R19" s="67"/>
      <c r="S19" s="67"/>
      <c r="T19" s="68"/>
      <c r="U19" s="68"/>
      <c r="V19" s="68"/>
      <c r="W19" s="68"/>
      <c r="X19" s="68"/>
      <c r="Y19" s="68"/>
    </row>
    <row r="20" spans="1:25" ht="30" customHeight="1">
      <c r="A20" s="38" t="s">
        <v>821</v>
      </c>
      <c r="B20" s="32">
        <v>41800</v>
      </c>
      <c r="C20" s="27"/>
      <c r="D20" s="83"/>
      <c r="E20" s="85">
        <v>39.299999999999997</v>
      </c>
      <c r="F20" s="83"/>
      <c r="G20" s="83"/>
      <c r="H20" s="85">
        <v>151.02000000000001</v>
      </c>
      <c r="I20" s="83"/>
      <c r="J20" s="85"/>
      <c r="K20" s="83"/>
      <c r="L20" s="85">
        <v>11.3</v>
      </c>
      <c r="M20" s="83"/>
      <c r="N20" s="83"/>
      <c r="O20" s="83">
        <f t="shared" si="1"/>
        <v>201.62</v>
      </c>
      <c r="P20" s="67"/>
      <c r="Q20" s="67"/>
      <c r="R20" s="67"/>
      <c r="S20" s="67"/>
      <c r="T20" s="68"/>
      <c r="U20" s="68"/>
      <c r="V20" s="68"/>
      <c r="W20" s="68"/>
      <c r="X20" s="68"/>
      <c r="Y20" s="68"/>
    </row>
    <row r="21" spans="1:25" ht="30" customHeight="1">
      <c r="A21" s="38" t="s">
        <v>822</v>
      </c>
      <c r="B21" s="32">
        <v>41799</v>
      </c>
      <c r="C21" s="27"/>
      <c r="D21" s="83"/>
      <c r="E21" s="83"/>
      <c r="F21" s="83"/>
      <c r="G21" s="83"/>
      <c r="H21" s="85">
        <v>6.79</v>
      </c>
      <c r="I21" s="83"/>
      <c r="J21" s="83"/>
      <c r="K21" s="83"/>
      <c r="L21" s="83"/>
      <c r="M21" s="83"/>
      <c r="N21" s="83"/>
      <c r="O21" s="83">
        <f t="shared" si="1"/>
        <v>6.79</v>
      </c>
      <c r="P21" s="67"/>
      <c r="Q21" s="67"/>
      <c r="R21" s="67"/>
      <c r="S21" s="67"/>
      <c r="T21" s="68"/>
      <c r="U21" s="68"/>
      <c r="V21" s="68"/>
      <c r="W21" s="68"/>
      <c r="X21" s="68"/>
      <c r="Y21" s="68"/>
    </row>
    <row r="22" spans="1:25" ht="30" customHeight="1">
      <c r="A22" s="27"/>
      <c r="B22" s="67"/>
      <c r="C22" s="27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>
        <f t="shared" si="1"/>
        <v>0</v>
      </c>
      <c r="P22" s="67"/>
      <c r="Q22" s="67"/>
      <c r="R22" s="67"/>
      <c r="S22" s="67"/>
      <c r="T22" s="68"/>
      <c r="U22" s="68"/>
      <c r="V22" s="68"/>
      <c r="W22" s="68"/>
      <c r="X22" s="68"/>
      <c r="Y22" s="68"/>
    </row>
    <row r="23" spans="1:25" ht="30" customHeight="1">
      <c r="A23" s="27"/>
      <c r="B23" s="67"/>
      <c r="C23" s="27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>
        <f t="shared" si="1"/>
        <v>0</v>
      </c>
      <c r="P23" s="67"/>
      <c r="Q23" s="67"/>
      <c r="R23" s="67"/>
      <c r="S23" s="67"/>
      <c r="T23" s="68"/>
      <c r="U23" s="68"/>
      <c r="V23" s="68"/>
      <c r="W23" s="68"/>
      <c r="X23" s="68"/>
      <c r="Y23" s="68"/>
    </row>
    <row r="24" spans="1:25" ht="30" customHeight="1">
      <c r="A24" s="27"/>
      <c r="B24" s="67"/>
      <c r="C24" s="27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>
        <f t="shared" si="1"/>
        <v>0</v>
      </c>
      <c r="P24" s="67"/>
      <c r="Q24" s="67"/>
      <c r="R24" s="67"/>
      <c r="S24" s="67"/>
      <c r="T24" s="68"/>
      <c r="U24" s="68"/>
      <c r="V24" s="68"/>
      <c r="W24" s="68"/>
      <c r="X24" s="68"/>
      <c r="Y24" s="68"/>
    </row>
    <row r="25" spans="1:25" ht="30" customHeight="1">
      <c r="A25" s="27"/>
      <c r="B25" s="67"/>
      <c r="C25" s="27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>
        <f t="shared" si="1"/>
        <v>0</v>
      </c>
      <c r="P25" s="67"/>
      <c r="Q25" s="67"/>
      <c r="R25" s="67"/>
      <c r="S25" s="67"/>
      <c r="T25" s="68"/>
      <c r="U25" s="68"/>
      <c r="V25" s="68"/>
      <c r="W25" s="68"/>
      <c r="X25" s="68"/>
      <c r="Y25" s="68"/>
    </row>
    <row r="26" spans="1:25" ht="30" customHeight="1">
      <c r="A26" s="194" t="s">
        <v>823</v>
      </c>
      <c r="B26" s="195"/>
      <c r="C26" s="195"/>
      <c r="D26" s="196">
        <f>SUM(D17:D25)</f>
        <v>199.57</v>
      </c>
      <c r="E26" s="196">
        <f>SUM(E17:E25)</f>
        <v>88.449999999999989</v>
      </c>
      <c r="F26" s="196">
        <f>SUM(F17:F25)</f>
        <v>29.5</v>
      </c>
      <c r="G26" s="196">
        <f>SUM(G17:G25)</f>
        <v>4.53</v>
      </c>
      <c r="H26" s="196">
        <f>SUM(H17:H25)</f>
        <v>163.1</v>
      </c>
      <c r="I26" s="196">
        <f>SUM(I17:I25)</f>
        <v>19.64</v>
      </c>
      <c r="J26" s="196">
        <f>SUM(J17:J25)</f>
        <v>0</v>
      </c>
      <c r="K26" s="196">
        <f>SUM(K17:K25)</f>
        <v>0</v>
      </c>
      <c r="L26" s="196">
        <f>SUM(L17:L25)</f>
        <v>11.3</v>
      </c>
      <c r="M26" s="196">
        <f>SUM(M17:M25)</f>
        <v>0</v>
      </c>
      <c r="N26" s="196">
        <f>SUM(N17:N25)</f>
        <v>0</v>
      </c>
      <c r="O26" s="196">
        <f>SUM(O17:O25)</f>
        <v>516.09</v>
      </c>
      <c r="P26" s="67"/>
      <c r="Q26" s="67"/>
      <c r="R26" s="67"/>
      <c r="S26" s="67"/>
      <c r="T26" s="68"/>
      <c r="U26" s="68"/>
      <c r="V26" s="68"/>
      <c r="W26" s="68"/>
      <c r="X26" s="68"/>
      <c r="Y26" s="68"/>
    </row>
  </sheetData>
  <mergeCells count="2">
    <mergeCell ref="A13:C13"/>
    <mergeCell ref="A26:C2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9"/>
  <sheetViews>
    <sheetView showGridLines="0" workbookViewId="0">
      <selection activeCell="D3" sqref="D3"/>
    </sheetView>
  </sheetViews>
  <sheetFormatPr defaultColWidth="17.33203125" defaultRowHeight="15.75" customHeight="1"/>
  <cols>
    <col min="1" max="1" width="24.6640625" customWidth="1"/>
    <col min="2" max="2" width="11.33203125" customWidth="1"/>
    <col min="3" max="3" width="15.5546875" customWidth="1"/>
    <col min="4" max="5" width="13" customWidth="1"/>
    <col min="6" max="6" width="15.21875" customWidth="1"/>
    <col min="7" max="10" width="13" customWidth="1"/>
    <col min="11" max="11" width="7.33203125" customWidth="1"/>
    <col min="12" max="12" width="15" customWidth="1"/>
    <col min="13" max="13" width="1.33203125" customWidth="1"/>
    <col min="14" max="23" width="8.5546875" customWidth="1"/>
  </cols>
  <sheetData>
    <row r="1" spans="1:23" ht="17.25" customHeight="1">
      <c r="A1" s="91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66"/>
      <c r="N1" s="92"/>
      <c r="O1" s="92"/>
      <c r="P1" s="92"/>
      <c r="Q1" s="92"/>
      <c r="R1" s="92"/>
      <c r="S1" s="92"/>
      <c r="T1" s="92"/>
      <c r="U1" s="92"/>
      <c r="V1" s="92"/>
      <c r="W1" s="92"/>
    </row>
    <row r="2" spans="1:23" ht="30" customHeight="1">
      <c r="A2" s="93" t="s">
        <v>824</v>
      </c>
      <c r="B2" s="94" t="s">
        <v>825</v>
      </c>
      <c r="C2" s="94" t="s">
        <v>826</v>
      </c>
      <c r="D2" s="95">
        <v>5090</v>
      </c>
      <c r="E2" s="95">
        <v>5260</v>
      </c>
      <c r="F2" s="95">
        <v>6310</v>
      </c>
      <c r="G2" s="95">
        <v>6371</v>
      </c>
      <c r="H2" s="95">
        <v>6370</v>
      </c>
      <c r="I2" s="95">
        <v>6367</v>
      </c>
      <c r="J2" s="96"/>
      <c r="K2" s="96"/>
      <c r="L2" s="97"/>
      <c r="M2" s="98"/>
      <c r="N2" s="99"/>
      <c r="O2" s="99"/>
      <c r="P2" s="99"/>
      <c r="Q2" s="99"/>
      <c r="R2" s="99"/>
      <c r="S2" s="99"/>
      <c r="T2" s="99"/>
      <c r="U2" s="99"/>
      <c r="V2" s="99"/>
      <c r="W2" s="99"/>
    </row>
    <row r="3" spans="1:23" ht="30" customHeight="1">
      <c r="A3" s="100" t="s">
        <v>827</v>
      </c>
      <c r="B3" s="101" t="s">
        <v>828</v>
      </c>
      <c r="C3" s="101" t="s">
        <v>829</v>
      </c>
      <c r="D3" s="101" t="s">
        <v>830</v>
      </c>
      <c r="E3" s="101" t="s">
        <v>831</v>
      </c>
      <c r="F3" s="101" t="s">
        <v>832</v>
      </c>
      <c r="G3" s="101" t="s">
        <v>833</v>
      </c>
      <c r="H3" s="101" t="s">
        <v>834</v>
      </c>
      <c r="I3" s="101" t="s">
        <v>835</v>
      </c>
      <c r="J3" s="102"/>
      <c r="K3" s="101" t="s">
        <v>836</v>
      </c>
      <c r="L3" s="103" t="s">
        <v>837</v>
      </c>
      <c r="M3" s="98"/>
      <c r="N3" s="99"/>
      <c r="O3" s="99"/>
      <c r="P3" s="99"/>
      <c r="Q3" s="99"/>
      <c r="R3" s="99"/>
      <c r="S3" s="99"/>
      <c r="T3" s="99"/>
      <c r="U3" s="99"/>
      <c r="V3" s="99"/>
      <c r="W3" s="99"/>
    </row>
    <row r="4" spans="1:23" ht="30" customHeight="1">
      <c r="A4" s="104"/>
      <c r="B4" s="105"/>
      <c r="C4" s="105"/>
      <c r="D4" s="106"/>
      <c r="E4" s="106"/>
      <c r="F4" s="106"/>
      <c r="G4" s="106"/>
      <c r="H4" s="106"/>
      <c r="I4" s="106"/>
      <c r="J4" s="106"/>
      <c r="K4" s="106"/>
      <c r="L4" s="107">
        <f t="shared" ref="L4:L20" si="0">SUM(D4:K4)</f>
        <v>0</v>
      </c>
      <c r="M4" s="108"/>
      <c r="N4" s="92"/>
      <c r="O4" s="92"/>
      <c r="P4" s="92"/>
      <c r="Q4" s="92"/>
      <c r="R4" s="92"/>
      <c r="S4" s="92"/>
      <c r="T4" s="92"/>
      <c r="U4" s="92"/>
      <c r="V4" s="92"/>
      <c r="W4" s="92"/>
    </row>
    <row r="5" spans="1:23" ht="30" customHeight="1">
      <c r="A5" s="104"/>
      <c r="B5" s="105"/>
      <c r="C5" s="105"/>
      <c r="D5" s="106"/>
      <c r="E5" s="106"/>
      <c r="F5" s="106"/>
      <c r="G5" s="106"/>
      <c r="H5" s="106"/>
      <c r="I5" s="106"/>
      <c r="J5" s="106"/>
      <c r="K5" s="106"/>
      <c r="L5" s="107">
        <f t="shared" si="0"/>
        <v>0</v>
      </c>
      <c r="M5" s="109"/>
      <c r="N5" s="92"/>
      <c r="O5" s="92"/>
      <c r="P5" s="92"/>
      <c r="Q5" s="92"/>
      <c r="R5" s="92"/>
      <c r="S5" s="92"/>
      <c r="T5" s="92"/>
      <c r="U5" s="92"/>
      <c r="V5" s="92"/>
      <c r="W5" s="92"/>
    </row>
    <row r="6" spans="1:23" ht="30" customHeight="1">
      <c r="A6" s="104"/>
      <c r="B6" s="105"/>
      <c r="C6" s="105"/>
      <c r="D6" s="106"/>
      <c r="E6" s="106"/>
      <c r="F6" s="106"/>
      <c r="G6" s="106"/>
      <c r="H6" s="106"/>
      <c r="I6" s="106"/>
      <c r="J6" s="106"/>
      <c r="K6" s="106"/>
      <c r="L6" s="107">
        <f t="shared" si="0"/>
        <v>0</v>
      </c>
      <c r="M6" s="109"/>
      <c r="N6" s="92"/>
      <c r="O6" s="92"/>
      <c r="P6" s="92"/>
      <c r="Q6" s="92"/>
      <c r="R6" s="92"/>
      <c r="S6" s="92"/>
      <c r="T6" s="92"/>
      <c r="U6" s="92"/>
      <c r="V6" s="92"/>
      <c r="W6" s="92"/>
    </row>
    <row r="7" spans="1:23" ht="30" customHeight="1">
      <c r="A7" s="104"/>
      <c r="B7" s="105"/>
      <c r="C7" s="105"/>
      <c r="D7" s="106"/>
      <c r="E7" s="106"/>
      <c r="F7" s="106"/>
      <c r="G7" s="106"/>
      <c r="H7" s="106"/>
      <c r="I7" s="106"/>
      <c r="J7" s="106"/>
      <c r="K7" s="106"/>
      <c r="L7" s="107">
        <f t="shared" si="0"/>
        <v>0</v>
      </c>
      <c r="M7" s="109"/>
      <c r="N7" s="92"/>
      <c r="O7" s="92"/>
      <c r="P7" s="92"/>
      <c r="Q7" s="92"/>
      <c r="R7" s="92"/>
      <c r="S7" s="92"/>
      <c r="T7" s="92"/>
      <c r="U7" s="92"/>
      <c r="V7" s="92"/>
      <c r="W7" s="92"/>
    </row>
    <row r="8" spans="1:23" ht="30" customHeight="1">
      <c r="A8" s="104"/>
      <c r="B8" s="105"/>
      <c r="C8" s="105"/>
      <c r="D8" s="106"/>
      <c r="E8" s="106"/>
      <c r="F8" s="106"/>
      <c r="G8" s="106"/>
      <c r="H8" s="106"/>
      <c r="I8" s="106"/>
      <c r="J8" s="106"/>
      <c r="K8" s="106"/>
      <c r="L8" s="107">
        <f t="shared" si="0"/>
        <v>0</v>
      </c>
      <c r="M8" s="109"/>
      <c r="N8" s="92"/>
      <c r="O8" s="92"/>
      <c r="P8" s="92"/>
      <c r="Q8" s="92"/>
      <c r="R8" s="92"/>
      <c r="S8" s="92"/>
      <c r="T8" s="92"/>
      <c r="U8" s="92"/>
      <c r="V8" s="92"/>
      <c r="W8" s="92"/>
    </row>
    <row r="9" spans="1:23" ht="30" customHeight="1">
      <c r="A9" s="104"/>
      <c r="B9" s="105"/>
      <c r="C9" s="105"/>
      <c r="D9" s="106"/>
      <c r="E9" s="106"/>
      <c r="F9" s="106"/>
      <c r="G9" s="106"/>
      <c r="H9" s="106"/>
      <c r="I9" s="106"/>
      <c r="J9" s="106"/>
      <c r="K9" s="106"/>
      <c r="L9" s="107">
        <f t="shared" si="0"/>
        <v>0</v>
      </c>
      <c r="M9" s="109"/>
      <c r="N9" s="92"/>
      <c r="O9" s="92"/>
      <c r="P9" s="92"/>
      <c r="Q9" s="92"/>
      <c r="R9" s="92"/>
      <c r="S9" s="92"/>
      <c r="T9" s="92"/>
      <c r="U9" s="92"/>
      <c r="V9" s="92"/>
      <c r="W9" s="92"/>
    </row>
    <row r="10" spans="1:23" ht="30" customHeight="1">
      <c r="A10" s="104"/>
      <c r="B10" s="105"/>
      <c r="C10" s="105"/>
      <c r="D10" s="106"/>
      <c r="E10" s="106"/>
      <c r="F10" s="106"/>
      <c r="G10" s="106"/>
      <c r="H10" s="106"/>
      <c r="I10" s="106"/>
      <c r="J10" s="106"/>
      <c r="K10" s="106"/>
      <c r="L10" s="107">
        <f t="shared" si="0"/>
        <v>0</v>
      </c>
      <c r="M10" s="109"/>
      <c r="N10" s="92"/>
      <c r="O10" s="92"/>
      <c r="P10" s="92"/>
      <c r="Q10" s="92"/>
      <c r="R10" s="92"/>
      <c r="S10" s="92"/>
      <c r="T10" s="92"/>
      <c r="U10" s="92"/>
      <c r="V10" s="92"/>
      <c r="W10" s="92"/>
    </row>
    <row r="11" spans="1:23" ht="30" customHeight="1">
      <c r="A11" s="104"/>
      <c r="B11" s="105"/>
      <c r="C11" s="105"/>
      <c r="D11" s="106"/>
      <c r="E11" s="106"/>
      <c r="F11" s="106"/>
      <c r="G11" s="106"/>
      <c r="H11" s="106"/>
      <c r="I11" s="106"/>
      <c r="J11" s="106"/>
      <c r="K11" s="106"/>
      <c r="L11" s="107">
        <f t="shared" si="0"/>
        <v>0</v>
      </c>
      <c r="M11" s="109"/>
      <c r="N11" s="92"/>
      <c r="O11" s="92"/>
      <c r="P11" s="92"/>
      <c r="Q11" s="92"/>
      <c r="R11" s="92"/>
      <c r="S11" s="92"/>
      <c r="T11" s="92"/>
      <c r="U11" s="92"/>
      <c r="V11" s="92"/>
      <c r="W11" s="92"/>
    </row>
    <row r="12" spans="1:23" ht="30" customHeight="1">
      <c r="A12" s="104"/>
      <c r="B12" s="105"/>
      <c r="C12" s="105"/>
      <c r="D12" s="106"/>
      <c r="E12" s="106"/>
      <c r="F12" s="106"/>
      <c r="G12" s="106"/>
      <c r="H12" s="106"/>
      <c r="I12" s="106"/>
      <c r="J12" s="106"/>
      <c r="K12" s="106"/>
      <c r="L12" s="107">
        <f t="shared" si="0"/>
        <v>0</v>
      </c>
      <c r="M12" s="109"/>
      <c r="N12" s="92"/>
      <c r="O12" s="92"/>
      <c r="P12" s="92"/>
      <c r="Q12" s="92"/>
      <c r="R12" s="92"/>
      <c r="S12" s="92"/>
      <c r="T12" s="92"/>
      <c r="U12" s="92"/>
      <c r="V12" s="92"/>
      <c r="W12" s="92"/>
    </row>
    <row r="13" spans="1:23" ht="30" customHeight="1">
      <c r="A13" s="104"/>
      <c r="B13" s="105"/>
      <c r="C13" s="105"/>
      <c r="D13" s="106"/>
      <c r="E13" s="106"/>
      <c r="F13" s="106"/>
      <c r="G13" s="106"/>
      <c r="H13" s="106"/>
      <c r="I13" s="106"/>
      <c r="J13" s="106"/>
      <c r="K13" s="106"/>
      <c r="L13" s="107">
        <f t="shared" si="0"/>
        <v>0</v>
      </c>
      <c r="M13" s="109"/>
      <c r="N13" s="92"/>
      <c r="O13" s="92"/>
      <c r="P13" s="92"/>
      <c r="Q13" s="92"/>
      <c r="R13" s="92"/>
      <c r="S13" s="92"/>
      <c r="T13" s="92"/>
      <c r="U13" s="92"/>
      <c r="V13" s="92"/>
      <c r="W13" s="92"/>
    </row>
    <row r="14" spans="1:23" ht="30" customHeight="1">
      <c r="A14" s="104"/>
      <c r="B14" s="105"/>
      <c r="C14" s="105"/>
      <c r="D14" s="106"/>
      <c r="E14" s="106"/>
      <c r="F14" s="106"/>
      <c r="G14" s="106"/>
      <c r="H14" s="106"/>
      <c r="I14" s="106"/>
      <c r="J14" s="106"/>
      <c r="K14" s="106"/>
      <c r="L14" s="107">
        <f t="shared" si="0"/>
        <v>0</v>
      </c>
      <c r="M14" s="109"/>
      <c r="N14" s="92"/>
      <c r="O14" s="92"/>
      <c r="P14" s="92"/>
      <c r="Q14" s="92"/>
      <c r="R14" s="92"/>
      <c r="S14" s="92"/>
      <c r="T14" s="92"/>
      <c r="U14" s="92"/>
      <c r="V14" s="92"/>
      <c r="W14" s="92"/>
    </row>
    <row r="15" spans="1:23" ht="30" customHeight="1">
      <c r="A15" s="104"/>
      <c r="B15" s="105"/>
      <c r="C15" s="105"/>
      <c r="D15" s="106"/>
      <c r="E15" s="106"/>
      <c r="F15" s="106"/>
      <c r="G15" s="106"/>
      <c r="H15" s="106"/>
      <c r="I15" s="106"/>
      <c r="J15" s="106"/>
      <c r="K15" s="106"/>
      <c r="L15" s="107">
        <f t="shared" si="0"/>
        <v>0</v>
      </c>
      <c r="M15" s="109"/>
      <c r="N15" s="92"/>
      <c r="O15" s="92"/>
      <c r="P15" s="92"/>
      <c r="Q15" s="92"/>
      <c r="R15" s="92"/>
      <c r="S15" s="92"/>
      <c r="T15" s="92"/>
      <c r="U15" s="92"/>
      <c r="V15" s="92"/>
      <c r="W15" s="92"/>
    </row>
    <row r="16" spans="1:23" ht="30" customHeight="1">
      <c r="A16" s="104"/>
      <c r="B16" s="105"/>
      <c r="C16" s="105"/>
      <c r="D16" s="106"/>
      <c r="E16" s="106"/>
      <c r="F16" s="106"/>
      <c r="G16" s="106"/>
      <c r="H16" s="106"/>
      <c r="I16" s="106"/>
      <c r="J16" s="106"/>
      <c r="K16" s="106"/>
      <c r="L16" s="107">
        <f t="shared" si="0"/>
        <v>0</v>
      </c>
      <c r="M16" s="109"/>
      <c r="N16" s="92"/>
      <c r="O16" s="92"/>
      <c r="P16" s="92"/>
      <c r="Q16" s="92"/>
      <c r="R16" s="92"/>
      <c r="S16" s="92"/>
      <c r="T16" s="92"/>
      <c r="U16" s="92"/>
      <c r="V16" s="92"/>
      <c r="W16" s="92"/>
    </row>
    <row r="17" spans="1:23" ht="30" customHeight="1">
      <c r="A17" s="104"/>
      <c r="B17" s="105"/>
      <c r="C17" s="105"/>
      <c r="D17" s="106"/>
      <c r="E17" s="106"/>
      <c r="F17" s="106"/>
      <c r="G17" s="106"/>
      <c r="H17" s="106"/>
      <c r="I17" s="106"/>
      <c r="J17" s="106"/>
      <c r="K17" s="106"/>
      <c r="L17" s="107">
        <f t="shared" si="0"/>
        <v>0</v>
      </c>
      <c r="M17" s="109"/>
      <c r="N17" s="92"/>
      <c r="O17" s="92"/>
      <c r="P17" s="92"/>
      <c r="Q17" s="92"/>
      <c r="R17" s="92"/>
      <c r="S17" s="92"/>
      <c r="T17" s="92"/>
      <c r="U17" s="92"/>
      <c r="V17" s="92"/>
      <c r="W17" s="92"/>
    </row>
    <row r="18" spans="1:23" ht="30" customHeight="1">
      <c r="A18" s="104"/>
      <c r="B18" s="105"/>
      <c r="C18" s="105"/>
      <c r="D18" s="106"/>
      <c r="E18" s="106"/>
      <c r="F18" s="106"/>
      <c r="G18" s="106"/>
      <c r="H18" s="106"/>
      <c r="I18" s="106"/>
      <c r="J18" s="106"/>
      <c r="K18" s="106"/>
      <c r="L18" s="107">
        <f t="shared" si="0"/>
        <v>0</v>
      </c>
      <c r="M18" s="109"/>
      <c r="N18" s="92"/>
      <c r="O18" s="92"/>
      <c r="P18" s="92"/>
      <c r="Q18" s="92"/>
      <c r="R18" s="92"/>
      <c r="S18" s="92"/>
      <c r="T18" s="92"/>
      <c r="U18" s="92"/>
      <c r="V18" s="92"/>
      <c r="W18" s="92"/>
    </row>
    <row r="19" spans="1:23" ht="30" customHeight="1">
      <c r="A19" s="104"/>
      <c r="B19" s="105"/>
      <c r="C19" s="105"/>
      <c r="D19" s="106"/>
      <c r="E19" s="106"/>
      <c r="F19" s="106"/>
      <c r="G19" s="106"/>
      <c r="H19" s="106"/>
      <c r="I19" s="106"/>
      <c r="J19" s="106"/>
      <c r="K19" s="106"/>
      <c r="L19" s="107">
        <f t="shared" si="0"/>
        <v>0</v>
      </c>
      <c r="M19" s="109"/>
      <c r="N19" s="92"/>
      <c r="O19" s="92"/>
      <c r="P19" s="92"/>
      <c r="Q19" s="92"/>
      <c r="R19" s="92"/>
      <c r="S19" s="92"/>
      <c r="T19" s="92"/>
      <c r="U19" s="92"/>
      <c r="V19" s="92"/>
      <c r="W19" s="92"/>
    </row>
    <row r="20" spans="1:23" ht="30" customHeight="1">
      <c r="A20" s="104"/>
      <c r="B20" s="105"/>
      <c r="C20" s="105"/>
      <c r="D20" s="106"/>
      <c r="E20" s="106"/>
      <c r="F20" s="106"/>
      <c r="G20" s="106"/>
      <c r="H20" s="106"/>
      <c r="I20" s="106"/>
      <c r="J20" s="106"/>
      <c r="K20" s="106"/>
      <c r="L20" s="107">
        <f t="shared" si="0"/>
        <v>0</v>
      </c>
      <c r="M20" s="109"/>
      <c r="N20" s="92"/>
      <c r="O20" s="92"/>
      <c r="P20" s="92"/>
      <c r="Q20" s="92"/>
      <c r="R20" s="92"/>
      <c r="S20" s="92"/>
      <c r="T20" s="92"/>
      <c r="U20" s="92"/>
      <c r="V20" s="92"/>
      <c r="W20" s="92"/>
    </row>
    <row r="21" spans="1:23" ht="30" customHeight="1">
      <c r="A21" s="181" t="s">
        <v>838</v>
      </c>
      <c r="B21" s="180"/>
      <c r="C21" s="180"/>
      <c r="D21" s="110">
        <f t="shared" ref="D21:L21" si="1">SUM(D4:D20)</f>
        <v>0</v>
      </c>
      <c r="E21" s="110">
        <f t="shared" si="1"/>
        <v>0</v>
      </c>
      <c r="F21" s="110">
        <f t="shared" si="1"/>
        <v>0</v>
      </c>
      <c r="G21" s="110">
        <f t="shared" si="1"/>
        <v>0</v>
      </c>
      <c r="H21" s="110">
        <f t="shared" si="1"/>
        <v>0</v>
      </c>
      <c r="I21" s="110">
        <f t="shared" si="1"/>
        <v>0</v>
      </c>
      <c r="J21" s="110">
        <f t="shared" si="1"/>
        <v>0</v>
      </c>
      <c r="K21" s="110">
        <f t="shared" si="1"/>
        <v>0</v>
      </c>
      <c r="L21" s="111">
        <f t="shared" si="1"/>
        <v>0</v>
      </c>
      <c r="M21" s="109"/>
      <c r="N21" s="92"/>
      <c r="O21" s="92"/>
      <c r="P21" s="92"/>
      <c r="Q21" s="92"/>
      <c r="R21" s="92"/>
      <c r="S21" s="92"/>
      <c r="T21" s="92"/>
      <c r="U21" s="92"/>
      <c r="V21" s="92"/>
      <c r="W21" s="92"/>
    </row>
    <row r="22" spans="1:23" ht="30" customHeight="1">
      <c r="A22" s="112"/>
      <c r="B22" s="112"/>
      <c r="C22" s="112"/>
      <c r="D22" s="113"/>
      <c r="E22" s="113"/>
      <c r="F22" s="113"/>
      <c r="G22" s="113"/>
      <c r="H22" s="113"/>
      <c r="I22" s="113"/>
      <c r="J22" s="113"/>
      <c r="K22" s="113"/>
      <c r="L22" s="113"/>
      <c r="M22" s="67"/>
      <c r="N22" s="92"/>
      <c r="O22" s="92"/>
      <c r="P22" s="92"/>
      <c r="Q22" s="92"/>
      <c r="R22" s="92"/>
      <c r="S22" s="92"/>
      <c r="T22" s="92"/>
      <c r="U22" s="92"/>
      <c r="V22" s="92"/>
      <c r="W22" s="92"/>
    </row>
    <row r="23" spans="1:23" ht="30" customHeight="1">
      <c r="A23" s="114" t="s">
        <v>839</v>
      </c>
      <c r="B23" s="115" t="s">
        <v>840</v>
      </c>
      <c r="C23" s="115" t="s">
        <v>841</v>
      </c>
      <c r="D23" s="116">
        <v>5090</v>
      </c>
      <c r="E23" s="116">
        <v>5260</v>
      </c>
      <c r="F23" s="116">
        <v>6310</v>
      </c>
      <c r="G23" s="116">
        <v>6371</v>
      </c>
      <c r="H23" s="116">
        <v>6370</v>
      </c>
      <c r="I23" s="116">
        <v>6367</v>
      </c>
      <c r="J23" s="117"/>
      <c r="K23" s="117"/>
      <c r="L23" s="118"/>
      <c r="M23" s="109"/>
      <c r="N23" s="92"/>
      <c r="O23" s="92"/>
      <c r="P23" s="92"/>
      <c r="Q23" s="92"/>
      <c r="R23" s="92"/>
      <c r="S23" s="92"/>
      <c r="T23" s="92"/>
      <c r="U23" s="92"/>
      <c r="V23" s="92"/>
      <c r="W23" s="92"/>
    </row>
    <row r="24" spans="1:23" ht="30" customHeight="1">
      <c r="A24" s="119" t="s">
        <v>842</v>
      </c>
      <c r="B24" s="120" t="s">
        <v>843</v>
      </c>
      <c r="C24" s="120" t="s">
        <v>844</v>
      </c>
      <c r="D24" s="120" t="s">
        <v>845</v>
      </c>
      <c r="E24" s="120" t="s">
        <v>846</v>
      </c>
      <c r="F24" s="120" t="s">
        <v>847</v>
      </c>
      <c r="G24" s="120" t="s">
        <v>848</v>
      </c>
      <c r="H24" s="120" t="s">
        <v>849</v>
      </c>
      <c r="I24" s="120" t="s">
        <v>850</v>
      </c>
      <c r="J24" s="121"/>
      <c r="K24" s="120" t="s">
        <v>851</v>
      </c>
      <c r="L24" s="122" t="s">
        <v>852</v>
      </c>
      <c r="M24" s="109"/>
      <c r="N24" s="92"/>
      <c r="O24" s="92"/>
      <c r="P24" s="92"/>
      <c r="Q24" s="92"/>
      <c r="R24" s="92"/>
      <c r="S24" s="92"/>
      <c r="T24" s="92"/>
      <c r="U24" s="92"/>
      <c r="V24" s="92"/>
      <c r="W24" s="92"/>
    </row>
    <row r="25" spans="1:23" ht="30" customHeight="1">
      <c r="A25" s="104"/>
      <c r="B25" s="105"/>
      <c r="C25" s="105"/>
      <c r="D25" s="106"/>
      <c r="E25" s="106"/>
      <c r="F25" s="106"/>
      <c r="G25" s="106"/>
      <c r="H25" s="106"/>
      <c r="I25" s="106"/>
      <c r="J25" s="106"/>
      <c r="K25" s="106"/>
      <c r="L25" s="107">
        <f t="shared" ref="L25:L42" si="2">SUM(D25:K25)</f>
        <v>0</v>
      </c>
      <c r="M25" s="109"/>
      <c r="N25" s="92"/>
      <c r="O25" s="92"/>
      <c r="P25" s="92"/>
      <c r="Q25" s="92"/>
      <c r="R25" s="92"/>
      <c r="S25" s="92"/>
      <c r="T25" s="92"/>
      <c r="U25" s="92"/>
      <c r="V25" s="92"/>
      <c r="W25" s="92"/>
    </row>
    <row r="26" spans="1:23" ht="30" customHeight="1">
      <c r="A26" s="104"/>
      <c r="B26" s="105"/>
      <c r="C26" s="105"/>
      <c r="D26" s="106"/>
      <c r="E26" s="106"/>
      <c r="F26" s="106"/>
      <c r="G26" s="106"/>
      <c r="H26" s="106"/>
      <c r="I26" s="106"/>
      <c r="J26" s="106"/>
      <c r="K26" s="106"/>
      <c r="L26" s="107">
        <f t="shared" si="2"/>
        <v>0</v>
      </c>
      <c r="M26" s="109"/>
      <c r="N26" s="92"/>
      <c r="O26" s="92"/>
      <c r="P26" s="92"/>
      <c r="Q26" s="92"/>
      <c r="R26" s="92"/>
      <c r="S26" s="92"/>
      <c r="T26" s="92"/>
      <c r="U26" s="92"/>
      <c r="V26" s="92"/>
      <c r="W26" s="92"/>
    </row>
    <row r="27" spans="1:23" ht="30" customHeight="1">
      <c r="A27" s="104"/>
      <c r="B27" s="105"/>
      <c r="C27" s="105"/>
      <c r="D27" s="106"/>
      <c r="E27" s="106"/>
      <c r="F27" s="106"/>
      <c r="G27" s="106"/>
      <c r="H27" s="106"/>
      <c r="I27" s="106"/>
      <c r="J27" s="106"/>
      <c r="K27" s="106"/>
      <c r="L27" s="107">
        <f t="shared" si="2"/>
        <v>0</v>
      </c>
      <c r="M27" s="109"/>
      <c r="N27" s="92"/>
      <c r="O27" s="92"/>
      <c r="P27" s="92"/>
      <c r="Q27" s="92"/>
      <c r="R27" s="92"/>
      <c r="S27" s="92"/>
      <c r="T27" s="92"/>
      <c r="U27" s="92"/>
      <c r="V27" s="92"/>
      <c r="W27" s="92"/>
    </row>
    <row r="28" spans="1:23" ht="30" customHeight="1">
      <c r="A28" s="104"/>
      <c r="B28" s="105"/>
      <c r="C28" s="105"/>
      <c r="D28" s="106"/>
      <c r="E28" s="106"/>
      <c r="F28" s="106"/>
      <c r="G28" s="106"/>
      <c r="H28" s="106"/>
      <c r="I28" s="106"/>
      <c r="J28" s="106"/>
      <c r="K28" s="106"/>
      <c r="L28" s="107">
        <f t="shared" si="2"/>
        <v>0</v>
      </c>
      <c r="M28" s="109"/>
      <c r="N28" s="92"/>
      <c r="O28" s="92"/>
      <c r="P28" s="92"/>
      <c r="Q28" s="92"/>
      <c r="R28" s="92"/>
      <c r="S28" s="92"/>
      <c r="T28" s="92"/>
      <c r="U28" s="92"/>
      <c r="V28" s="92"/>
      <c r="W28" s="92"/>
    </row>
    <row r="29" spans="1:23" ht="30" customHeight="1">
      <c r="A29" s="104"/>
      <c r="B29" s="105"/>
      <c r="C29" s="105"/>
      <c r="D29" s="106"/>
      <c r="E29" s="106"/>
      <c r="F29" s="106"/>
      <c r="G29" s="106"/>
      <c r="H29" s="106"/>
      <c r="I29" s="106"/>
      <c r="J29" s="106"/>
      <c r="K29" s="106"/>
      <c r="L29" s="107">
        <f t="shared" si="2"/>
        <v>0</v>
      </c>
      <c r="M29" s="109"/>
      <c r="N29" s="92"/>
      <c r="O29" s="92"/>
      <c r="P29" s="92"/>
      <c r="Q29" s="92"/>
      <c r="R29" s="92"/>
      <c r="S29" s="92"/>
      <c r="T29" s="92"/>
      <c r="U29" s="92"/>
      <c r="V29" s="92"/>
      <c r="W29" s="92"/>
    </row>
    <row r="30" spans="1:23" ht="30" customHeight="1">
      <c r="A30" s="123"/>
      <c r="B30" s="104"/>
      <c r="C30" s="105"/>
      <c r="D30" s="106"/>
      <c r="E30" s="106"/>
      <c r="F30" s="106"/>
      <c r="G30" s="106"/>
      <c r="H30" s="106"/>
      <c r="I30" s="106"/>
      <c r="J30" s="106"/>
      <c r="K30" s="106"/>
      <c r="L30" s="107">
        <f t="shared" si="2"/>
        <v>0</v>
      </c>
      <c r="M30" s="109"/>
      <c r="N30" s="92"/>
      <c r="O30" s="92"/>
      <c r="P30" s="92"/>
      <c r="Q30" s="92"/>
      <c r="R30" s="92"/>
      <c r="S30" s="92"/>
      <c r="T30" s="92"/>
      <c r="U30" s="92"/>
      <c r="V30" s="92"/>
      <c r="W30" s="92"/>
    </row>
    <row r="31" spans="1:23" ht="30" customHeight="1">
      <c r="A31" s="104"/>
      <c r="B31" s="105"/>
      <c r="C31" s="105"/>
      <c r="D31" s="106"/>
      <c r="E31" s="106"/>
      <c r="F31" s="106"/>
      <c r="G31" s="106"/>
      <c r="H31" s="106"/>
      <c r="I31" s="106"/>
      <c r="J31" s="106"/>
      <c r="K31" s="106"/>
      <c r="L31" s="107">
        <f t="shared" si="2"/>
        <v>0</v>
      </c>
      <c r="M31" s="109"/>
      <c r="N31" s="92"/>
      <c r="O31" s="92"/>
      <c r="P31" s="92"/>
      <c r="Q31" s="92"/>
      <c r="R31" s="92"/>
      <c r="S31" s="92"/>
      <c r="T31" s="92"/>
      <c r="U31" s="92"/>
      <c r="V31" s="92"/>
      <c r="W31" s="92"/>
    </row>
    <row r="32" spans="1:23" ht="30" customHeight="1">
      <c r="A32" s="104"/>
      <c r="B32" s="105"/>
      <c r="C32" s="105"/>
      <c r="D32" s="106"/>
      <c r="E32" s="106"/>
      <c r="F32" s="106"/>
      <c r="G32" s="106"/>
      <c r="H32" s="106"/>
      <c r="I32" s="106"/>
      <c r="J32" s="106"/>
      <c r="K32" s="106"/>
      <c r="L32" s="107">
        <f t="shared" si="2"/>
        <v>0</v>
      </c>
      <c r="M32" s="109"/>
      <c r="N32" s="92"/>
      <c r="O32" s="92"/>
      <c r="P32" s="92"/>
      <c r="Q32" s="92"/>
      <c r="R32" s="92"/>
      <c r="S32" s="92"/>
      <c r="T32" s="92"/>
      <c r="U32" s="92"/>
      <c r="V32" s="92"/>
      <c r="W32" s="92"/>
    </row>
    <row r="33" spans="1:23" ht="30" customHeight="1">
      <c r="A33" s="104"/>
      <c r="B33" s="105"/>
      <c r="C33" s="105"/>
      <c r="D33" s="106"/>
      <c r="E33" s="106"/>
      <c r="F33" s="106"/>
      <c r="G33" s="106"/>
      <c r="H33" s="106"/>
      <c r="I33" s="106"/>
      <c r="J33" s="106"/>
      <c r="K33" s="106"/>
      <c r="L33" s="107">
        <f t="shared" si="2"/>
        <v>0</v>
      </c>
      <c r="M33" s="109"/>
      <c r="N33" s="92"/>
      <c r="O33" s="92"/>
      <c r="P33" s="92"/>
      <c r="Q33" s="92"/>
      <c r="R33" s="92"/>
      <c r="S33" s="92"/>
      <c r="T33" s="92"/>
      <c r="U33" s="92"/>
      <c r="V33" s="92"/>
      <c r="W33" s="92"/>
    </row>
    <row r="34" spans="1:23" ht="30" customHeight="1">
      <c r="A34" s="104"/>
      <c r="B34" s="105"/>
      <c r="C34" s="105"/>
      <c r="D34" s="106"/>
      <c r="E34" s="106"/>
      <c r="F34" s="106"/>
      <c r="G34" s="106"/>
      <c r="H34" s="106"/>
      <c r="I34" s="106"/>
      <c r="J34" s="106"/>
      <c r="K34" s="106"/>
      <c r="L34" s="107">
        <f t="shared" si="2"/>
        <v>0</v>
      </c>
      <c r="M34" s="109"/>
      <c r="N34" s="92"/>
      <c r="O34" s="92"/>
      <c r="P34" s="92"/>
      <c r="Q34" s="92"/>
      <c r="R34" s="92"/>
      <c r="S34" s="92"/>
      <c r="T34" s="92"/>
      <c r="U34" s="92"/>
      <c r="V34" s="92"/>
      <c r="W34" s="92"/>
    </row>
    <row r="35" spans="1:23" ht="30" customHeight="1">
      <c r="A35" s="104"/>
      <c r="B35" s="105"/>
      <c r="C35" s="105"/>
      <c r="D35" s="106"/>
      <c r="E35" s="106"/>
      <c r="F35" s="106"/>
      <c r="G35" s="106"/>
      <c r="H35" s="106"/>
      <c r="I35" s="106"/>
      <c r="J35" s="106"/>
      <c r="K35" s="106"/>
      <c r="L35" s="107">
        <f t="shared" si="2"/>
        <v>0</v>
      </c>
      <c r="M35" s="109"/>
      <c r="N35" s="92"/>
      <c r="O35" s="92"/>
      <c r="P35" s="92"/>
      <c r="Q35" s="92"/>
      <c r="R35" s="92"/>
      <c r="S35" s="92"/>
      <c r="T35" s="92"/>
      <c r="U35" s="92"/>
      <c r="V35" s="92"/>
      <c r="W35" s="92"/>
    </row>
    <row r="36" spans="1:23" ht="30" customHeight="1">
      <c r="A36" s="104"/>
      <c r="B36" s="105"/>
      <c r="C36" s="105"/>
      <c r="D36" s="106"/>
      <c r="E36" s="106"/>
      <c r="F36" s="106"/>
      <c r="G36" s="106"/>
      <c r="H36" s="106"/>
      <c r="I36" s="106"/>
      <c r="J36" s="106"/>
      <c r="K36" s="106"/>
      <c r="L36" s="107">
        <f t="shared" si="2"/>
        <v>0</v>
      </c>
      <c r="M36" s="109"/>
      <c r="N36" s="92"/>
      <c r="O36" s="92"/>
      <c r="P36" s="92"/>
      <c r="Q36" s="92"/>
      <c r="R36" s="92"/>
      <c r="S36" s="92"/>
      <c r="T36" s="92"/>
      <c r="U36" s="92"/>
      <c r="V36" s="92"/>
      <c r="W36" s="92"/>
    </row>
    <row r="37" spans="1:23" ht="30" customHeight="1">
      <c r="A37" s="104"/>
      <c r="B37" s="105"/>
      <c r="C37" s="105"/>
      <c r="D37" s="106"/>
      <c r="E37" s="106"/>
      <c r="F37" s="106"/>
      <c r="G37" s="106"/>
      <c r="H37" s="106"/>
      <c r="I37" s="106"/>
      <c r="J37" s="106"/>
      <c r="K37" s="106"/>
      <c r="L37" s="107">
        <f t="shared" si="2"/>
        <v>0</v>
      </c>
      <c r="M37" s="109"/>
      <c r="N37" s="92"/>
      <c r="O37" s="92"/>
      <c r="P37" s="92"/>
      <c r="Q37" s="92"/>
      <c r="R37" s="92"/>
      <c r="S37" s="92"/>
      <c r="T37" s="92"/>
      <c r="U37" s="92"/>
      <c r="V37" s="92"/>
      <c r="W37" s="92"/>
    </row>
    <row r="38" spans="1:23" ht="30" customHeight="1">
      <c r="A38" s="104"/>
      <c r="B38" s="105"/>
      <c r="C38" s="105"/>
      <c r="D38" s="106"/>
      <c r="E38" s="106"/>
      <c r="F38" s="106"/>
      <c r="G38" s="106"/>
      <c r="H38" s="106"/>
      <c r="I38" s="106"/>
      <c r="J38" s="106"/>
      <c r="K38" s="106"/>
      <c r="L38" s="107">
        <f t="shared" si="2"/>
        <v>0</v>
      </c>
      <c r="M38" s="109"/>
      <c r="N38" s="92"/>
      <c r="O38" s="92"/>
      <c r="P38" s="92"/>
      <c r="Q38" s="92"/>
      <c r="R38" s="92"/>
      <c r="S38" s="92"/>
      <c r="T38" s="92"/>
      <c r="U38" s="92"/>
      <c r="V38" s="92"/>
      <c r="W38" s="92"/>
    </row>
    <row r="39" spans="1:23" ht="30" customHeight="1">
      <c r="A39" s="104"/>
      <c r="B39" s="105"/>
      <c r="C39" s="105"/>
      <c r="D39" s="106"/>
      <c r="E39" s="106"/>
      <c r="F39" s="106"/>
      <c r="G39" s="106"/>
      <c r="H39" s="106"/>
      <c r="I39" s="106"/>
      <c r="J39" s="106"/>
      <c r="K39" s="106"/>
      <c r="L39" s="107">
        <f t="shared" si="2"/>
        <v>0</v>
      </c>
      <c r="M39" s="109"/>
      <c r="N39" s="92"/>
      <c r="O39" s="92"/>
      <c r="P39" s="92"/>
      <c r="Q39" s="92"/>
      <c r="R39" s="92"/>
      <c r="S39" s="92"/>
      <c r="T39" s="92"/>
      <c r="U39" s="92"/>
      <c r="V39" s="92"/>
      <c r="W39" s="92"/>
    </row>
    <row r="40" spans="1:23" ht="30" customHeight="1">
      <c r="A40" s="104"/>
      <c r="B40" s="105"/>
      <c r="C40" s="105"/>
      <c r="D40" s="106"/>
      <c r="E40" s="106"/>
      <c r="F40" s="106"/>
      <c r="G40" s="106"/>
      <c r="H40" s="106"/>
      <c r="I40" s="106"/>
      <c r="J40" s="106"/>
      <c r="K40" s="106"/>
      <c r="L40" s="107">
        <f t="shared" si="2"/>
        <v>0</v>
      </c>
      <c r="M40" s="109"/>
      <c r="N40" s="92"/>
      <c r="O40" s="92"/>
      <c r="P40" s="92"/>
      <c r="Q40" s="92"/>
      <c r="R40" s="92"/>
      <c r="S40" s="92"/>
      <c r="T40" s="92"/>
      <c r="U40" s="92"/>
      <c r="V40" s="92"/>
      <c r="W40" s="92"/>
    </row>
    <row r="41" spans="1:23" ht="30" customHeight="1">
      <c r="A41" s="104"/>
      <c r="B41" s="105"/>
      <c r="C41" s="105"/>
      <c r="D41" s="106"/>
      <c r="E41" s="106"/>
      <c r="F41" s="106"/>
      <c r="G41" s="106"/>
      <c r="H41" s="106"/>
      <c r="I41" s="106"/>
      <c r="J41" s="106"/>
      <c r="K41" s="106"/>
      <c r="L41" s="107">
        <f t="shared" si="2"/>
        <v>0</v>
      </c>
      <c r="M41" s="109"/>
      <c r="N41" s="92"/>
      <c r="O41" s="92"/>
      <c r="P41" s="92"/>
      <c r="Q41" s="92"/>
      <c r="R41" s="92"/>
      <c r="S41" s="92"/>
      <c r="T41" s="92"/>
      <c r="U41" s="92"/>
      <c r="V41" s="92"/>
      <c r="W41" s="92"/>
    </row>
    <row r="42" spans="1:23" ht="30" customHeight="1">
      <c r="A42" s="181" t="s">
        <v>853</v>
      </c>
      <c r="B42" s="180"/>
      <c r="C42" s="180"/>
      <c r="D42" s="110">
        <f t="shared" ref="D42:K42" si="3">SUM(D25:D41)</f>
        <v>0</v>
      </c>
      <c r="E42" s="110">
        <f t="shared" si="3"/>
        <v>0</v>
      </c>
      <c r="F42" s="110">
        <f t="shared" si="3"/>
        <v>0</v>
      </c>
      <c r="G42" s="110">
        <f t="shared" si="3"/>
        <v>0</v>
      </c>
      <c r="H42" s="110">
        <f t="shared" si="3"/>
        <v>0</v>
      </c>
      <c r="I42" s="110">
        <f t="shared" si="3"/>
        <v>0</v>
      </c>
      <c r="J42" s="110">
        <f t="shared" si="3"/>
        <v>0</v>
      </c>
      <c r="K42" s="110">
        <f t="shared" si="3"/>
        <v>0</v>
      </c>
      <c r="L42" s="111">
        <f t="shared" si="2"/>
        <v>0</v>
      </c>
      <c r="M42" s="109"/>
      <c r="N42" s="92"/>
      <c r="O42" s="92"/>
      <c r="P42" s="92"/>
      <c r="Q42" s="92"/>
      <c r="R42" s="92"/>
      <c r="S42" s="92"/>
      <c r="T42" s="92"/>
      <c r="U42" s="92"/>
      <c r="V42" s="92"/>
      <c r="W42" s="92"/>
    </row>
    <row r="43" spans="1:23" ht="30" customHeight="1">
      <c r="A43" s="112"/>
      <c r="B43" s="112"/>
      <c r="C43" s="112"/>
      <c r="D43" s="113"/>
      <c r="E43" s="113"/>
      <c r="F43" s="113"/>
      <c r="G43" s="113"/>
      <c r="H43" s="113"/>
      <c r="I43" s="113"/>
      <c r="J43" s="113"/>
      <c r="K43" s="113"/>
      <c r="L43" s="113"/>
      <c r="M43" s="67"/>
      <c r="N43" s="92"/>
      <c r="O43" s="92"/>
      <c r="P43" s="92"/>
      <c r="Q43" s="92"/>
      <c r="R43" s="92"/>
      <c r="S43" s="92"/>
      <c r="T43" s="92"/>
      <c r="U43" s="92"/>
      <c r="V43" s="92"/>
      <c r="W43" s="92"/>
    </row>
    <row r="44" spans="1:23" ht="30" customHeight="1">
      <c r="A44" s="114" t="s">
        <v>854</v>
      </c>
      <c r="B44" s="115" t="s">
        <v>855</v>
      </c>
      <c r="C44" s="115" t="s">
        <v>856</v>
      </c>
      <c r="D44" s="116">
        <v>5090</v>
      </c>
      <c r="E44" s="116">
        <v>5260</v>
      </c>
      <c r="F44" s="116">
        <v>6310</v>
      </c>
      <c r="G44" s="116">
        <v>6371</v>
      </c>
      <c r="H44" s="116">
        <v>6370</v>
      </c>
      <c r="I44" s="116">
        <v>6367</v>
      </c>
      <c r="J44" s="116">
        <v>6725</v>
      </c>
      <c r="K44" s="117"/>
      <c r="L44" s="118"/>
      <c r="M44" s="109"/>
      <c r="N44" s="92"/>
      <c r="O44" s="92"/>
      <c r="P44" s="92"/>
      <c r="Q44" s="92"/>
      <c r="R44" s="92"/>
      <c r="S44" s="92"/>
      <c r="T44" s="92"/>
      <c r="U44" s="92"/>
      <c r="V44" s="92"/>
      <c r="W44" s="92"/>
    </row>
    <row r="45" spans="1:23" ht="30" customHeight="1">
      <c r="A45" s="119" t="s">
        <v>857</v>
      </c>
      <c r="B45" s="120" t="s">
        <v>858</v>
      </c>
      <c r="C45" s="120" t="s">
        <v>859</v>
      </c>
      <c r="D45" s="120" t="s">
        <v>860</v>
      </c>
      <c r="E45" s="120" t="s">
        <v>861</v>
      </c>
      <c r="F45" s="120" t="s">
        <v>862</v>
      </c>
      <c r="G45" s="120" t="s">
        <v>863</v>
      </c>
      <c r="H45" s="120" t="s">
        <v>864</v>
      </c>
      <c r="I45" s="120" t="s">
        <v>865</v>
      </c>
      <c r="J45" s="124" t="s">
        <v>866</v>
      </c>
      <c r="K45" s="120" t="s">
        <v>867</v>
      </c>
      <c r="L45" s="122" t="s">
        <v>868</v>
      </c>
      <c r="M45" s="109"/>
      <c r="N45" s="92"/>
      <c r="O45" s="92"/>
      <c r="P45" s="92"/>
      <c r="Q45" s="92"/>
      <c r="R45" s="92"/>
      <c r="S45" s="92"/>
      <c r="T45" s="92"/>
      <c r="U45" s="92"/>
      <c r="V45" s="92"/>
      <c r="W45" s="92"/>
    </row>
    <row r="46" spans="1:23" ht="30" customHeight="1">
      <c r="A46" s="104"/>
      <c r="B46" s="105"/>
      <c r="C46" s="105"/>
      <c r="D46" s="106"/>
      <c r="E46" s="106"/>
      <c r="F46" s="106"/>
      <c r="G46" s="106"/>
      <c r="H46" s="106"/>
      <c r="I46" s="106"/>
      <c r="J46" s="106"/>
      <c r="K46" s="106"/>
      <c r="L46" s="107">
        <f t="shared" ref="L46:L63" si="4">SUM(D46:K46)</f>
        <v>0</v>
      </c>
      <c r="M46" s="109"/>
      <c r="N46" s="92"/>
      <c r="O46" s="92"/>
      <c r="P46" s="92"/>
      <c r="Q46" s="92"/>
      <c r="R46" s="92"/>
      <c r="S46" s="92"/>
      <c r="T46" s="92"/>
      <c r="U46" s="92"/>
      <c r="V46" s="92"/>
      <c r="W46" s="92"/>
    </row>
    <row r="47" spans="1:23" ht="30" customHeight="1">
      <c r="A47" s="104"/>
      <c r="B47" s="105"/>
      <c r="C47" s="105"/>
      <c r="D47" s="106"/>
      <c r="E47" s="106"/>
      <c r="F47" s="106"/>
      <c r="G47" s="106"/>
      <c r="H47" s="106"/>
      <c r="I47" s="106"/>
      <c r="J47" s="106"/>
      <c r="K47" s="106"/>
      <c r="L47" s="107">
        <f t="shared" si="4"/>
        <v>0</v>
      </c>
      <c r="M47" s="109"/>
      <c r="N47" s="92"/>
      <c r="O47" s="92"/>
      <c r="P47" s="92"/>
      <c r="Q47" s="92"/>
      <c r="R47" s="92"/>
      <c r="S47" s="92"/>
      <c r="T47" s="92"/>
      <c r="U47" s="92"/>
      <c r="V47" s="92"/>
      <c r="W47" s="92"/>
    </row>
    <row r="48" spans="1:23" ht="30" customHeight="1">
      <c r="A48" s="104"/>
      <c r="B48" s="105"/>
      <c r="C48" s="105"/>
      <c r="D48" s="106"/>
      <c r="E48" s="106"/>
      <c r="F48" s="106"/>
      <c r="G48" s="106"/>
      <c r="H48" s="106"/>
      <c r="I48" s="106"/>
      <c r="J48" s="106"/>
      <c r="K48" s="106"/>
      <c r="L48" s="107">
        <f t="shared" si="4"/>
        <v>0</v>
      </c>
      <c r="M48" s="109"/>
      <c r="N48" s="92"/>
      <c r="O48" s="92"/>
      <c r="P48" s="92"/>
      <c r="Q48" s="92"/>
      <c r="R48" s="92"/>
      <c r="S48" s="92"/>
      <c r="T48" s="92"/>
      <c r="U48" s="92"/>
      <c r="V48" s="92"/>
      <c r="W48" s="92"/>
    </row>
    <row r="49" spans="1:23" ht="30" customHeight="1">
      <c r="A49" s="104"/>
      <c r="B49" s="105"/>
      <c r="C49" s="105"/>
      <c r="D49" s="106"/>
      <c r="E49" s="106"/>
      <c r="F49" s="106"/>
      <c r="G49" s="106"/>
      <c r="H49" s="106"/>
      <c r="I49" s="106"/>
      <c r="J49" s="106"/>
      <c r="K49" s="106"/>
      <c r="L49" s="107">
        <f t="shared" si="4"/>
        <v>0</v>
      </c>
      <c r="M49" s="109"/>
      <c r="N49" s="92"/>
      <c r="O49" s="92"/>
      <c r="P49" s="92"/>
      <c r="Q49" s="92"/>
      <c r="R49" s="92"/>
      <c r="S49" s="92"/>
      <c r="T49" s="92"/>
      <c r="U49" s="92"/>
      <c r="V49" s="92"/>
      <c r="W49" s="92"/>
    </row>
    <row r="50" spans="1:23" ht="30" customHeight="1">
      <c r="A50" s="104"/>
      <c r="B50" s="105"/>
      <c r="C50" s="105"/>
      <c r="D50" s="106"/>
      <c r="E50" s="106"/>
      <c r="F50" s="106"/>
      <c r="G50" s="106"/>
      <c r="H50" s="106"/>
      <c r="I50" s="106"/>
      <c r="J50" s="106"/>
      <c r="K50" s="106"/>
      <c r="L50" s="107">
        <f t="shared" si="4"/>
        <v>0</v>
      </c>
      <c r="M50" s="109"/>
      <c r="N50" s="92"/>
      <c r="O50" s="92"/>
      <c r="P50" s="92"/>
      <c r="Q50" s="92"/>
      <c r="R50" s="92"/>
      <c r="S50" s="92"/>
      <c r="T50" s="92"/>
      <c r="U50" s="92"/>
      <c r="V50" s="92"/>
      <c r="W50" s="92"/>
    </row>
    <row r="51" spans="1:23" ht="30" customHeight="1">
      <c r="A51" s="104"/>
      <c r="B51" s="105"/>
      <c r="C51" s="105"/>
      <c r="D51" s="106"/>
      <c r="E51" s="106"/>
      <c r="F51" s="106"/>
      <c r="G51" s="106"/>
      <c r="H51" s="106"/>
      <c r="I51" s="106"/>
      <c r="J51" s="106"/>
      <c r="K51" s="106"/>
      <c r="L51" s="107">
        <f t="shared" si="4"/>
        <v>0</v>
      </c>
      <c r="M51" s="109"/>
      <c r="N51" s="92"/>
      <c r="O51" s="92"/>
      <c r="P51" s="92"/>
      <c r="Q51" s="92"/>
      <c r="R51" s="92"/>
      <c r="S51" s="92"/>
      <c r="T51" s="92"/>
      <c r="U51" s="92"/>
      <c r="V51" s="92"/>
      <c r="W51" s="92"/>
    </row>
    <row r="52" spans="1:23" ht="30" customHeight="1">
      <c r="A52" s="104"/>
      <c r="B52" s="105"/>
      <c r="C52" s="105"/>
      <c r="D52" s="106"/>
      <c r="E52" s="106"/>
      <c r="F52" s="106"/>
      <c r="G52" s="106"/>
      <c r="H52" s="106"/>
      <c r="I52" s="106"/>
      <c r="J52" s="106"/>
      <c r="K52" s="106"/>
      <c r="L52" s="107">
        <f t="shared" si="4"/>
        <v>0</v>
      </c>
      <c r="M52" s="109"/>
      <c r="N52" s="92"/>
      <c r="O52" s="92"/>
      <c r="P52" s="92"/>
      <c r="Q52" s="92"/>
      <c r="R52" s="92"/>
      <c r="S52" s="92"/>
      <c r="T52" s="92"/>
      <c r="U52" s="92"/>
      <c r="V52" s="92"/>
      <c r="W52" s="92"/>
    </row>
    <row r="53" spans="1:23" ht="30" customHeight="1">
      <c r="A53" s="104"/>
      <c r="B53" s="105"/>
      <c r="C53" s="105"/>
      <c r="D53" s="106"/>
      <c r="E53" s="106"/>
      <c r="F53" s="106"/>
      <c r="G53" s="106"/>
      <c r="H53" s="106"/>
      <c r="I53" s="106"/>
      <c r="J53" s="106"/>
      <c r="K53" s="106"/>
      <c r="L53" s="107">
        <f t="shared" si="4"/>
        <v>0</v>
      </c>
      <c r="M53" s="109"/>
      <c r="N53" s="92"/>
      <c r="O53" s="92"/>
      <c r="P53" s="92"/>
      <c r="Q53" s="92"/>
      <c r="R53" s="92"/>
      <c r="S53" s="92"/>
      <c r="T53" s="92"/>
      <c r="U53" s="92"/>
      <c r="V53" s="92"/>
      <c r="W53" s="92"/>
    </row>
    <row r="54" spans="1:23" ht="30" customHeight="1">
      <c r="A54" s="104"/>
      <c r="B54" s="105"/>
      <c r="C54" s="105"/>
      <c r="D54" s="106"/>
      <c r="E54" s="106"/>
      <c r="F54" s="106"/>
      <c r="G54" s="106"/>
      <c r="H54" s="106"/>
      <c r="I54" s="106"/>
      <c r="J54" s="106"/>
      <c r="K54" s="106"/>
      <c r="L54" s="107">
        <f t="shared" si="4"/>
        <v>0</v>
      </c>
      <c r="M54" s="109"/>
      <c r="N54" s="92"/>
      <c r="O54" s="92"/>
      <c r="P54" s="92"/>
      <c r="Q54" s="92"/>
      <c r="R54" s="92"/>
      <c r="S54" s="92"/>
      <c r="T54" s="92"/>
      <c r="U54" s="92"/>
      <c r="V54" s="92"/>
      <c r="W54" s="92"/>
    </row>
    <row r="55" spans="1:23" ht="30" customHeight="1">
      <c r="A55" s="104"/>
      <c r="B55" s="105"/>
      <c r="C55" s="105"/>
      <c r="D55" s="106"/>
      <c r="E55" s="106"/>
      <c r="F55" s="106"/>
      <c r="G55" s="106"/>
      <c r="H55" s="106"/>
      <c r="I55" s="106"/>
      <c r="J55" s="106"/>
      <c r="K55" s="106"/>
      <c r="L55" s="107">
        <f t="shared" si="4"/>
        <v>0</v>
      </c>
      <c r="M55" s="109"/>
      <c r="N55" s="92"/>
      <c r="O55" s="92"/>
      <c r="P55" s="92"/>
      <c r="Q55" s="92"/>
      <c r="R55" s="92"/>
      <c r="S55" s="92"/>
      <c r="T55" s="92"/>
      <c r="U55" s="92"/>
      <c r="V55" s="92"/>
      <c r="W55" s="92"/>
    </row>
    <row r="56" spans="1:23" ht="30" customHeight="1">
      <c r="A56" s="104"/>
      <c r="B56" s="105"/>
      <c r="C56" s="105"/>
      <c r="D56" s="106"/>
      <c r="E56" s="106"/>
      <c r="F56" s="106"/>
      <c r="G56" s="106"/>
      <c r="H56" s="106"/>
      <c r="I56" s="106"/>
      <c r="J56" s="106"/>
      <c r="K56" s="106"/>
      <c r="L56" s="107">
        <f t="shared" si="4"/>
        <v>0</v>
      </c>
      <c r="M56" s="109"/>
      <c r="N56" s="92"/>
      <c r="O56" s="92"/>
      <c r="P56" s="92"/>
      <c r="Q56" s="92"/>
      <c r="R56" s="92"/>
      <c r="S56" s="92"/>
      <c r="T56" s="92"/>
      <c r="U56" s="92"/>
      <c r="V56" s="92"/>
      <c r="W56" s="92"/>
    </row>
    <row r="57" spans="1:23" ht="30" customHeight="1">
      <c r="A57" s="104"/>
      <c r="B57" s="105"/>
      <c r="C57" s="105"/>
      <c r="D57" s="106"/>
      <c r="E57" s="106"/>
      <c r="F57" s="106"/>
      <c r="G57" s="106"/>
      <c r="H57" s="106"/>
      <c r="I57" s="106"/>
      <c r="J57" s="106"/>
      <c r="K57" s="106"/>
      <c r="L57" s="107">
        <f t="shared" si="4"/>
        <v>0</v>
      </c>
      <c r="M57" s="109"/>
      <c r="N57" s="92"/>
      <c r="O57" s="92"/>
      <c r="P57" s="92"/>
      <c r="Q57" s="92"/>
      <c r="R57" s="92"/>
      <c r="S57" s="92"/>
      <c r="T57" s="92"/>
      <c r="U57" s="92"/>
      <c r="V57" s="92"/>
      <c r="W57" s="92"/>
    </row>
    <row r="58" spans="1:23" ht="30" customHeight="1">
      <c r="A58" s="104"/>
      <c r="B58" s="105"/>
      <c r="C58" s="105"/>
      <c r="D58" s="106"/>
      <c r="E58" s="106"/>
      <c r="F58" s="106"/>
      <c r="G58" s="106"/>
      <c r="H58" s="106"/>
      <c r="I58" s="106"/>
      <c r="J58" s="106"/>
      <c r="K58" s="106"/>
      <c r="L58" s="107">
        <f t="shared" si="4"/>
        <v>0</v>
      </c>
      <c r="M58" s="109"/>
      <c r="N58" s="92"/>
      <c r="O58" s="92"/>
      <c r="P58" s="92"/>
      <c r="Q58" s="92"/>
      <c r="R58" s="92"/>
      <c r="S58" s="92"/>
      <c r="T58" s="92"/>
      <c r="U58" s="92"/>
      <c r="V58" s="92"/>
      <c r="W58" s="92"/>
    </row>
    <row r="59" spans="1:23" ht="30" customHeight="1">
      <c r="A59" s="104"/>
      <c r="B59" s="105"/>
      <c r="C59" s="105"/>
      <c r="D59" s="106"/>
      <c r="E59" s="106"/>
      <c r="F59" s="106"/>
      <c r="G59" s="106"/>
      <c r="H59" s="106"/>
      <c r="I59" s="106"/>
      <c r="J59" s="106"/>
      <c r="K59" s="106"/>
      <c r="L59" s="107">
        <f t="shared" si="4"/>
        <v>0</v>
      </c>
      <c r="M59" s="109"/>
      <c r="N59" s="92"/>
      <c r="O59" s="92"/>
      <c r="P59" s="92"/>
      <c r="Q59" s="92"/>
      <c r="R59" s="92"/>
      <c r="S59" s="92"/>
      <c r="T59" s="92"/>
      <c r="U59" s="92"/>
      <c r="V59" s="92"/>
      <c r="W59" s="92"/>
    </row>
    <row r="60" spans="1:23" ht="30" customHeight="1">
      <c r="A60" s="104"/>
      <c r="B60" s="105"/>
      <c r="C60" s="105"/>
      <c r="D60" s="106"/>
      <c r="E60" s="106"/>
      <c r="F60" s="106"/>
      <c r="G60" s="106"/>
      <c r="H60" s="106"/>
      <c r="I60" s="106"/>
      <c r="J60" s="106"/>
      <c r="K60" s="106"/>
      <c r="L60" s="107">
        <f t="shared" si="4"/>
        <v>0</v>
      </c>
      <c r="M60" s="109"/>
      <c r="N60" s="92"/>
      <c r="O60" s="92"/>
      <c r="P60" s="92"/>
      <c r="Q60" s="92"/>
      <c r="R60" s="92"/>
      <c r="S60" s="92"/>
      <c r="T60" s="92"/>
      <c r="U60" s="92"/>
      <c r="V60" s="92"/>
      <c r="W60" s="92"/>
    </row>
    <row r="61" spans="1:23" ht="30" customHeight="1">
      <c r="A61" s="104"/>
      <c r="B61" s="105"/>
      <c r="C61" s="105"/>
      <c r="D61" s="106"/>
      <c r="E61" s="106"/>
      <c r="F61" s="106"/>
      <c r="G61" s="106"/>
      <c r="H61" s="106"/>
      <c r="I61" s="106"/>
      <c r="J61" s="106"/>
      <c r="K61" s="106"/>
      <c r="L61" s="107">
        <f t="shared" si="4"/>
        <v>0</v>
      </c>
      <c r="M61" s="109"/>
      <c r="N61" s="92"/>
      <c r="O61" s="92"/>
      <c r="P61" s="92"/>
      <c r="Q61" s="92"/>
      <c r="R61" s="92"/>
      <c r="S61" s="92"/>
      <c r="T61" s="92"/>
      <c r="U61" s="92"/>
      <c r="V61" s="92"/>
      <c r="W61" s="92"/>
    </row>
    <row r="62" spans="1:23" ht="30" customHeight="1">
      <c r="A62" s="104"/>
      <c r="B62" s="105"/>
      <c r="C62" s="105"/>
      <c r="D62" s="106"/>
      <c r="E62" s="106"/>
      <c r="F62" s="106"/>
      <c r="G62" s="106"/>
      <c r="H62" s="106"/>
      <c r="I62" s="106"/>
      <c r="J62" s="106"/>
      <c r="K62" s="106"/>
      <c r="L62" s="107">
        <f t="shared" si="4"/>
        <v>0</v>
      </c>
      <c r="M62" s="109"/>
      <c r="N62" s="92"/>
      <c r="O62" s="92"/>
      <c r="P62" s="92"/>
      <c r="Q62" s="92"/>
      <c r="R62" s="92"/>
      <c r="S62" s="92"/>
      <c r="T62" s="92"/>
      <c r="U62" s="92"/>
      <c r="V62" s="92"/>
      <c r="W62" s="92"/>
    </row>
    <row r="63" spans="1:23" ht="30" customHeight="1">
      <c r="A63" s="181" t="s">
        <v>869</v>
      </c>
      <c r="B63" s="180"/>
      <c r="C63" s="180"/>
      <c r="D63" s="110">
        <f t="shared" ref="D63:K63" si="5">SUM(D46:D62)</f>
        <v>0</v>
      </c>
      <c r="E63" s="110">
        <f t="shared" si="5"/>
        <v>0</v>
      </c>
      <c r="F63" s="110">
        <f t="shared" si="5"/>
        <v>0</v>
      </c>
      <c r="G63" s="110">
        <f t="shared" si="5"/>
        <v>0</v>
      </c>
      <c r="H63" s="110">
        <f t="shared" si="5"/>
        <v>0</v>
      </c>
      <c r="I63" s="110">
        <f t="shared" si="5"/>
        <v>0</v>
      </c>
      <c r="J63" s="110">
        <f t="shared" si="5"/>
        <v>0</v>
      </c>
      <c r="K63" s="110">
        <f t="shared" si="5"/>
        <v>0</v>
      </c>
      <c r="L63" s="111">
        <f t="shared" si="4"/>
        <v>0</v>
      </c>
      <c r="M63" s="109"/>
      <c r="N63" s="92"/>
      <c r="O63" s="92"/>
      <c r="P63" s="92"/>
      <c r="Q63" s="92"/>
      <c r="R63" s="92"/>
      <c r="S63" s="92"/>
      <c r="T63" s="92"/>
      <c r="U63" s="92"/>
      <c r="V63" s="92"/>
      <c r="W63" s="92"/>
    </row>
    <row r="64" spans="1:23" ht="30" customHeight="1">
      <c r="A64" s="112"/>
      <c r="B64" s="112"/>
      <c r="C64" s="112"/>
      <c r="D64" s="113"/>
      <c r="E64" s="113"/>
      <c r="F64" s="113"/>
      <c r="G64" s="113"/>
      <c r="H64" s="113"/>
      <c r="I64" s="113"/>
      <c r="J64" s="113"/>
      <c r="K64" s="113"/>
      <c r="L64" s="113"/>
      <c r="M64" s="67"/>
      <c r="N64" s="92"/>
      <c r="O64" s="92"/>
      <c r="P64" s="92"/>
      <c r="Q64" s="92"/>
      <c r="R64" s="92"/>
      <c r="S64" s="92"/>
      <c r="T64" s="92"/>
      <c r="U64" s="92"/>
      <c r="V64" s="92"/>
      <c r="W64" s="92"/>
    </row>
    <row r="65" spans="1:23" ht="30" customHeight="1">
      <c r="A65" s="114" t="s">
        <v>870</v>
      </c>
      <c r="B65" s="115" t="s">
        <v>871</v>
      </c>
      <c r="C65" s="115" t="s">
        <v>872</v>
      </c>
      <c r="D65" s="116">
        <v>5090</v>
      </c>
      <c r="E65" s="116">
        <v>5260</v>
      </c>
      <c r="F65" s="116">
        <v>6310</v>
      </c>
      <c r="G65" s="116">
        <v>6371</v>
      </c>
      <c r="H65" s="116">
        <v>6370</v>
      </c>
      <c r="I65" s="116">
        <v>6367</v>
      </c>
      <c r="J65" s="117"/>
      <c r="K65" s="117"/>
      <c r="L65" s="118"/>
      <c r="M65" s="109"/>
      <c r="N65" s="92"/>
      <c r="O65" s="92"/>
      <c r="P65" s="92"/>
      <c r="Q65" s="92"/>
      <c r="R65" s="92"/>
      <c r="S65" s="92"/>
      <c r="T65" s="92"/>
      <c r="U65" s="92"/>
      <c r="V65" s="92"/>
      <c r="W65" s="92"/>
    </row>
    <row r="66" spans="1:23" ht="30" customHeight="1">
      <c r="A66" s="119" t="s">
        <v>873</v>
      </c>
      <c r="B66" s="120" t="s">
        <v>874</v>
      </c>
      <c r="C66" s="120" t="s">
        <v>875</v>
      </c>
      <c r="D66" s="120" t="s">
        <v>876</v>
      </c>
      <c r="E66" s="120" t="s">
        <v>877</v>
      </c>
      <c r="F66" s="120" t="s">
        <v>878</v>
      </c>
      <c r="G66" s="120" t="s">
        <v>879</v>
      </c>
      <c r="H66" s="120" t="s">
        <v>880</v>
      </c>
      <c r="I66" s="120" t="s">
        <v>881</v>
      </c>
      <c r="J66" s="121"/>
      <c r="K66" s="120" t="s">
        <v>882</v>
      </c>
      <c r="L66" s="122" t="s">
        <v>883</v>
      </c>
      <c r="M66" s="109"/>
      <c r="N66" s="92"/>
      <c r="O66" s="92"/>
      <c r="P66" s="92"/>
      <c r="Q66" s="92"/>
      <c r="R66" s="92"/>
      <c r="S66" s="92"/>
      <c r="T66" s="92"/>
      <c r="U66" s="92"/>
      <c r="V66" s="92"/>
      <c r="W66" s="92"/>
    </row>
    <row r="67" spans="1:23" ht="30" customHeight="1">
      <c r="A67" s="104"/>
      <c r="B67" s="105"/>
      <c r="C67" s="105"/>
      <c r="D67" s="106"/>
      <c r="E67" s="106"/>
      <c r="F67" s="106"/>
      <c r="G67" s="106"/>
      <c r="H67" s="106"/>
      <c r="I67" s="106"/>
      <c r="J67" s="106"/>
      <c r="K67" s="106"/>
      <c r="L67" s="107">
        <f t="shared" ref="L67:L84" si="6">SUM(D67:K67)</f>
        <v>0</v>
      </c>
      <c r="M67" s="109"/>
      <c r="N67" s="92"/>
      <c r="O67" s="92"/>
      <c r="P67" s="92"/>
      <c r="Q67" s="92"/>
      <c r="R67" s="92"/>
      <c r="S67" s="92"/>
      <c r="T67" s="92"/>
      <c r="U67" s="92"/>
      <c r="V67" s="92"/>
      <c r="W67" s="92"/>
    </row>
    <row r="68" spans="1:23" ht="30" customHeight="1">
      <c r="A68" s="104"/>
      <c r="B68" s="105"/>
      <c r="C68" s="105"/>
      <c r="D68" s="106"/>
      <c r="E68" s="106"/>
      <c r="F68" s="106"/>
      <c r="G68" s="106"/>
      <c r="H68" s="106"/>
      <c r="I68" s="106"/>
      <c r="J68" s="106"/>
      <c r="K68" s="106"/>
      <c r="L68" s="107">
        <f t="shared" si="6"/>
        <v>0</v>
      </c>
      <c r="M68" s="109"/>
      <c r="N68" s="92"/>
      <c r="O68" s="92"/>
      <c r="P68" s="92"/>
      <c r="Q68" s="92"/>
      <c r="R68" s="92"/>
      <c r="S68" s="92"/>
      <c r="T68" s="92"/>
      <c r="U68" s="92"/>
      <c r="V68" s="92"/>
      <c r="W68" s="92"/>
    </row>
    <row r="69" spans="1:23" ht="30" customHeight="1">
      <c r="A69" s="104"/>
      <c r="B69" s="105"/>
      <c r="C69" s="105"/>
      <c r="D69" s="106"/>
      <c r="E69" s="106"/>
      <c r="F69" s="106"/>
      <c r="G69" s="106"/>
      <c r="H69" s="106"/>
      <c r="I69" s="106"/>
      <c r="J69" s="106"/>
      <c r="K69" s="106"/>
      <c r="L69" s="107">
        <f t="shared" si="6"/>
        <v>0</v>
      </c>
      <c r="M69" s="109"/>
      <c r="N69" s="92"/>
      <c r="O69" s="92"/>
      <c r="P69" s="92"/>
      <c r="Q69" s="92"/>
      <c r="R69" s="92"/>
      <c r="S69" s="92"/>
      <c r="T69" s="92"/>
      <c r="U69" s="92"/>
      <c r="V69" s="92"/>
      <c r="W69" s="92"/>
    </row>
    <row r="70" spans="1:23" ht="30" customHeight="1">
      <c r="A70" s="104"/>
      <c r="B70" s="105"/>
      <c r="C70" s="105"/>
      <c r="D70" s="106"/>
      <c r="E70" s="106"/>
      <c r="F70" s="106"/>
      <c r="G70" s="106"/>
      <c r="H70" s="106"/>
      <c r="I70" s="106"/>
      <c r="J70" s="106"/>
      <c r="K70" s="106"/>
      <c r="L70" s="107">
        <f t="shared" si="6"/>
        <v>0</v>
      </c>
      <c r="M70" s="109"/>
      <c r="N70" s="92"/>
      <c r="O70" s="92"/>
      <c r="P70" s="92"/>
      <c r="Q70" s="92"/>
      <c r="R70" s="92"/>
      <c r="S70" s="92"/>
      <c r="T70" s="92"/>
      <c r="U70" s="92"/>
      <c r="V70" s="92"/>
      <c r="W70" s="92"/>
    </row>
    <row r="71" spans="1:23" ht="30" customHeight="1">
      <c r="A71" s="104"/>
      <c r="B71" s="105"/>
      <c r="C71" s="105"/>
      <c r="D71" s="106"/>
      <c r="E71" s="106"/>
      <c r="F71" s="106"/>
      <c r="G71" s="106"/>
      <c r="H71" s="106"/>
      <c r="I71" s="106"/>
      <c r="J71" s="106"/>
      <c r="K71" s="106"/>
      <c r="L71" s="107">
        <f t="shared" si="6"/>
        <v>0</v>
      </c>
      <c r="M71" s="109"/>
      <c r="N71" s="92"/>
      <c r="O71" s="92"/>
      <c r="P71" s="92"/>
      <c r="Q71" s="92"/>
      <c r="R71" s="92"/>
      <c r="S71" s="92"/>
      <c r="T71" s="92"/>
      <c r="U71" s="92"/>
      <c r="V71" s="92"/>
      <c r="W71" s="92"/>
    </row>
    <row r="72" spans="1:23" ht="30" customHeight="1">
      <c r="A72" s="104"/>
      <c r="B72" s="105"/>
      <c r="C72" s="105"/>
      <c r="D72" s="106"/>
      <c r="E72" s="106"/>
      <c r="F72" s="106"/>
      <c r="G72" s="106"/>
      <c r="H72" s="106"/>
      <c r="I72" s="106"/>
      <c r="J72" s="106"/>
      <c r="K72" s="106"/>
      <c r="L72" s="107">
        <f t="shared" si="6"/>
        <v>0</v>
      </c>
      <c r="M72" s="109"/>
      <c r="N72" s="92"/>
      <c r="O72" s="92"/>
      <c r="P72" s="92"/>
      <c r="Q72" s="92"/>
      <c r="R72" s="92"/>
      <c r="S72" s="92"/>
      <c r="T72" s="92"/>
      <c r="U72" s="92"/>
      <c r="V72" s="92"/>
      <c r="W72" s="92"/>
    </row>
    <row r="73" spans="1:23" ht="30" customHeight="1">
      <c r="A73" s="104"/>
      <c r="B73" s="105"/>
      <c r="C73" s="105"/>
      <c r="D73" s="106"/>
      <c r="E73" s="106"/>
      <c r="F73" s="106"/>
      <c r="G73" s="106"/>
      <c r="H73" s="106"/>
      <c r="I73" s="106"/>
      <c r="J73" s="106"/>
      <c r="K73" s="106"/>
      <c r="L73" s="107">
        <f t="shared" si="6"/>
        <v>0</v>
      </c>
      <c r="M73" s="109"/>
      <c r="N73" s="92"/>
      <c r="O73" s="92"/>
      <c r="P73" s="92"/>
      <c r="Q73" s="92"/>
      <c r="R73" s="92"/>
      <c r="S73" s="92"/>
      <c r="T73" s="92"/>
      <c r="U73" s="92"/>
      <c r="V73" s="92"/>
      <c r="W73" s="92"/>
    </row>
    <row r="74" spans="1:23" ht="30" customHeight="1">
      <c r="A74" s="104"/>
      <c r="B74" s="105"/>
      <c r="C74" s="105"/>
      <c r="D74" s="106"/>
      <c r="E74" s="106"/>
      <c r="F74" s="106"/>
      <c r="G74" s="106"/>
      <c r="H74" s="106"/>
      <c r="I74" s="106"/>
      <c r="J74" s="106"/>
      <c r="K74" s="106"/>
      <c r="L74" s="107">
        <f t="shared" si="6"/>
        <v>0</v>
      </c>
      <c r="M74" s="109"/>
      <c r="N74" s="92"/>
      <c r="O74" s="92"/>
      <c r="P74" s="92"/>
      <c r="Q74" s="92"/>
      <c r="R74" s="92"/>
      <c r="S74" s="92"/>
      <c r="T74" s="92"/>
      <c r="U74" s="92"/>
      <c r="V74" s="92"/>
      <c r="W74" s="92"/>
    </row>
    <row r="75" spans="1:23" ht="30" customHeight="1">
      <c r="A75" s="104"/>
      <c r="B75" s="105"/>
      <c r="C75" s="105"/>
      <c r="D75" s="106"/>
      <c r="E75" s="106"/>
      <c r="F75" s="106"/>
      <c r="G75" s="106"/>
      <c r="H75" s="106"/>
      <c r="I75" s="106"/>
      <c r="J75" s="106"/>
      <c r="K75" s="106"/>
      <c r="L75" s="107">
        <f t="shared" si="6"/>
        <v>0</v>
      </c>
      <c r="M75" s="109"/>
      <c r="N75" s="92"/>
      <c r="O75" s="92"/>
      <c r="P75" s="92"/>
      <c r="Q75" s="92"/>
      <c r="R75" s="92"/>
      <c r="S75" s="92"/>
      <c r="T75" s="92"/>
      <c r="U75" s="92"/>
      <c r="V75" s="92"/>
      <c r="W75" s="92"/>
    </row>
    <row r="76" spans="1:23" ht="30" customHeight="1">
      <c r="A76" s="104"/>
      <c r="B76" s="105"/>
      <c r="C76" s="105"/>
      <c r="D76" s="106"/>
      <c r="E76" s="106"/>
      <c r="F76" s="106"/>
      <c r="G76" s="106"/>
      <c r="H76" s="106"/>
      <c r="I76" s="106"/>
      <c r="J76" s="106"/>
      <c r="K76" s="106"/>
      <c r="L76" s="107">
        <f t="shared" si="6"/>
        <v>0</v>
      </c>
      <c r="M76" s="109"/>
      <c r="N76" s="92"/>
      <c r="O76" s="92"/>
      <c r="P76" s="92"/>
      <c r="Q76" s="92"/>
      <c r="R76" s="92"/>
      <c r="S76" s="92"/>
      <c r="T76" s="92"/>
      <c r="U76" s="92"/>
      <c r="V76" s="92"/>
      <c r="W76" s="92"/>
    </row>
    <row r="77" spans="1:23" ht="30" customHeight="1">
      <c r="A77" s="104"/>
      <c r="B77" s="105"/>
      <c r="C77" s="105"/>
      <c r="D77" s="106"/>
      <c r="E77" s="106"/>
      <c r="F77" s="106"/>
      <c r="G77" s="106"/>
      <c r="H77" s="106"/>
      <c r="I77" s="106"/>
      <c r="J77" s="106"/>
      <c r="K77" s="106"/>
      <c r="L77" s="107">
        <f t="shared" si="6"/>
        <v>0</v>
      </c>
      <c r="M77" s="109"/>
      <c r="N77" s="92"/>
      <c r="O77" s="92"/>
      <c r="P77" s="92"/>
      <c r="Q77" s="92"/>
      <c r="R77" s="92"/>
      <c r="S77" s="92"/>
      <c r="T77" s="92"/>
      <c r="U77" s="92"/>
      <c r="V77" s="92"/>
      <c r="W77" s="92"/>
    </row>
    <row r="78" spans="1:23" ht="30" customHeight="1">
      <c r="A78" s="104"/>
      <c r="B78" s="105"/>
      <c r="C78" s="105"/>
      <c r="D78" s="106"/>
      <c r="E78" s="106"/>
      <c r="F78" s="106"/>
      <c r="G78" s="106"/>
      <c r="H78" s="106"/>
      <c r="I78" s="106"/>
      <c r="J78" s="106"/>
      <c r="K78" s="106"/>
      <c r="L78" s="107">
        <f t="shared" si="6"/>
        <v>0</v>
      </c>
      <c r="M78" s="109"/>
      <c r="N78" s="92"/>
      <c r="O78" s="92"/>
      <c r="P78" s="92"/>
      <c r="Q78" s="92"/>
      <c r="R78" s="92"/>
      <c r="S78" s="92"/>
      <c r="T78" s="92"/>
      <c r="U78" s="92"/>
      <c r="V78" s="92"/>
      <c r="W78" s="92"/>
    </row>
    <row r="79" spans="1:23" ht="30" customHeight="1">
      <c r="A79" s="104"/>
      <c r="B79" s="105"/>
      <c r="C79" s="105"/>
      <c r="D79" s="106"/>
      <c r="E79" s="106"/>
      <c r="F79" s="106"/>
      <c r="G79" s="106"/>
      <c r="H79" s="106"/>
      <c r="I79" s="106"/>
      <c r="J79" s="106"/>
      <c r="K79" s="106"/>
      <c r="L79" s="107">
        <f t="shared" si="6"/>
        <v>0</v>
      </c>
      <c r="M79" s="109"/>
      <c r="N79" s="92"/>
      <c r="O79" s="92"/>
      <c r="P79" s="92"/>
      <c r="Q79" s="92"/>
      <c r="R79" s="92"/>
      <c r="S79" s="92"/>
      <c r="T79" s="92"/>
      <c r="U79" s="92"/>
      <c r="V79" s="92"/>
      <c r="W79" s="92"/>
    </row>
    <row r="80" spans="1:23" ht="30" customHeight="1">
      <c r="A80" s="104"/>
      <c r="B80" s="105"/>
      <c r="C80" s="105"/>
      <c r="D80" s="106"/>
      <c r="E80" s="106"/>
      <c r="F80" s="106"/>
      <c r="G80" s="106"/>
      <c r="H80" s="106"/>
      <c r="I80" s="106"/>
      <c r="J80" s="106"/>
      <c r="K80" s="106"/>
      <c r="L80" s="107">
        <f t="shared" si="6"/>
        <v>0</v>
      </c>
      <c r="M80" s="109"/>
      <c r="N80" s="92"/>
      <c r="O80" s="92"/>
      <c r="P80" s="92"/>
      <c r="Q80" s="92"/>
      <c r="R80" s="92"/>
      <c r="S80" s="92"/>
      <c r="T80" s="92"/>
      <c r="U80" s="92"/>
      <c r="V80" s="92"/>
      <c r="W80" s="92"/>
    </row>
    <row r="81" spans="1:23" ht="30" customHeight="1">
      <c r="A81" s="104"/>
      <c r="B81" s="105"/>
      <c r="C81" s="105"/>
      <c r="D81" s="106"/>
      <c r="E81" s="106"/>
      <c r="F81" s="106"/>
      <c r="G81" s="106"/>
      <c r="H81" s="106"/>
      <c r="I81" s="106"/>
      <c r="J81" s="106"/>
      <c r="K81" s="106"/>
      <c r="L81" s="107">
        <f t="shared" si="6"/>
        <v>0</v>
      </c>
      <c r="M81" s="109"/>
      <c r="N81" s="92"/>
      <c r="O81" s="92"/>
      <c r="P81" s="92"/>
      <c r="Q81" s="92"/>
      <c r="R81" s="92"/>
      <c r="S81" s="92"/>
      <c r="T81" s="92"/>
      <c r="U81" s="92"/>
      <c r="V81" s="92"/>
      <c r="W81" s="92"/>
    </row>
    <row r="82" spans="1:23" ht="30" customHeight="1">
      <c r="A82" s="104"/>
      <c r="B82" s="105"/>
      <c r="C82" s="105"/>
      <c r="D82" s="106"/>
      <c r="E82" s="106"/>
      <c r="F82" s="106"/>
      <c r="G82" s="106"/>
      <c r="H82" s="106"/>
      <c r="I82" s="106"/>
      <c r="J82" s="106"/>
      <c r="K82" s="106"/>
      <c r="L82" s="107">
        <f t="shared" si="6"/>
        <v>0</v>
      </c>
      <c r="M82" s="109"/>
      <c r="N82" s="92"/>
      <c r="O82" s="92"/>
      <c r="P82" s="92"/>
      <c r="Q82" s="92"/>
      <c r="R82" s="92"/>
      <c r="S82" s="92"/>
      <c r="T82" s="92"/>
      <c r="U82" s="92"/>
      <c r="V82" s="92"/>
      <c r="W82" s="92"/>
    </row>
    <row r="83" spans="1:23" ht="30" customHeight="1">
      <c r="A83" s="104"/>
      <c r="B83" s="105"/>
      <c r="C83" s="105"/>
      <c r="D83" s="106"/>
      <c r="E83" s="106"/>
      <c r="F83" s="106"/>
      <c r="G83" s="106"/>
      <c r="H83" s="106"/>
      <c r="I83" s="106"/>
      <c r="J83" s="106"/>
      <c r="K83" s="106"/>
      <c r="L83" s="107">
        <f t="shared" si="6"/>
        <v>0</v>
      </c>
      <c r="M83" s="109"/>
      <c r="N83" s="92"/>
      <c r="O83" s="92"/>
      <c r="P83" s="92"/>
      <c r="Q83" s="92"/>
      <c r="R83" s="92"/>
      <c r="S83" s="92"/>
      <c r="T83" s="92"/>
      <c r="U83" s="92"/>
      <c r="V83" s="92"/>
      <c r="W83" s="92"/>
    </row>
    <row r="84" spans="1:23" ht="30" customHeight="1">
      <c r="A84" s="181" t="s">
        <v>884</v>
      </c>
      <c r="B84" s="180"/>
      <c r="C84" s="180"/>
      <c r="D84" s="110">
        <f t="shared" ref="D84:K84" si="7">SUM(D67:D83)</f>
        <v>0</v>
      </c>
      <c r="E84" s="110">
        <f t="shared" si="7"/>
        <v>0</v>
      </c>
      <c r="F84" s="110">
        <f t="shared" si="7"/>
        <v>0</v>
      </c>
      <c r="G84" s="110">
        <f t="shared" si="7"/>
        <v>0</v>
      </c>
      <c r="H84" s="110">
        <f t="shared" si="7"/>
        <v>0</v>
      </c>
      <c r="I84" s="110">
        <f t="shared" si="7"/>
        <v>0</v>
      </c>
      <c r="J84" s="110">
        <f t="shared" si="7"/>
        <v>0</v>
      </c>
      <c r="K84" s="110">
        <f t="shared" si="7"/>
        <v>0</v>
      </c>
      <c r="L84" s="111">
        <f t="shared" si="6"/>
        <v>0</v>
      </c>
      <c r="M84" s="109"/>
      <c r="N84" s="92"/>
      <c r="O84" s="92"/>
      <c r="P84" s="92"/>
      <c r="Q84" s="92"/>
      <c r="R84" s="92"/>
      <c r="S84" s="92"/>
      <c r="T84" s="92"/>
      <c r="U84" s="92"/>
      <c r="V84" s="92"/>
      <c r="W84" s="92"/>
    </row>
    <row r="85" spans="1:23" ht="30" customHeight="1">
      <c r="A85" s="112"/>
      <c r="B85" s="112"/>
      <c r="C85" s="112"/>
      <c r="D85" s="113"/>
      <c r="E85" s="113"/>
      <c r="F85" s="113"/>
      <c r="G85" s="113"/>
      <c r="H85" s="113"/>
      <c r="I85" s="113"/>
      <c r="J85" s="113"/>
      <c r="K85" s="113"/>
      <c r="L85" s="113"/>
      <c r="M85" s="67"/>
      <c r="N85" s="92"/>
      <c r="O85" s="92"/>
      <c r="P85" s="92"/>
      <c r="Q85" s="92"/>
      <c r="R85" s="92"/>
      <c r="S85" s="92"/>
      <c r="T85" s="92"/>
      <c r="U85" s="92"/>
      <c r="V85" s="92"/>
      <c r="W85" s="92"/>
    </row>
    <row r="86" spans="1:23" ht="30" customHeight="1">
      <c r="A86" s="114" t="s">
        <v>885</v>
      </c>
      <c r="B86" s="115" t="s">
        <v>886</v>
      </c>
      <c r="C86" s="115" t="s">
        <v>887</v>
      </c>
      <c r="D86" s="116">
        <v>5090</v>
      </c>
      <c r="E86" s="116">
        <v>5260</v>
      </c>
      <c r="F86" s="116">
        <v>6310</v>
      </c>
      <c r="G86" s="116">
        <v>6371</v>
      </c>
      <c r="H86" s="116">
        <v>6370</v>
      </c>
      <c r="I86" s="116">
        <v>6367</v>
      </c>
      <c r="J86" s="117"/>
      <c r="K86" s="117"/>
      <c r="L86" s="118"/>
      <c r="M86" s="109"/>
      <c r="N86" s="92"/>
      <c r="O86" s="92"/>
      <c r="P86" s="92"/>
      <c r="Q86" s="92"/>
      <c r="R86" s="92"/>
      <c r="S86" s="92"/>
      <c r="T86" s="92"/>
      <c r="U86" s="92"/>
      <c r="V86" s="92"/>
      <c r="W86" s="92"/>
    </row>
    <row r="87" spans="1:23" ht="30" customHeight="1">
      <c r="A87" s="119" t="s">
        <v>888</v>
      </c>
      <c r="B87" s="120" t="s">
        <v>889</v>
      </c>
      <c r="C87" s="120" t="s">
        <v>890</v>
      </c>
      <c r="D87" s="120" t="s">
        <v>891</v>
      </c>
      <c r="E87" s="120" t="s">
        <v>892</v>
      </c>
      <c r="F87" s="120" t="s">
        <v>893</v>
      </c>
      <c r="G87" s="120" t="s">
        <v>894</v>
      </c>
      <c r="H87" s="120" t="s">
        <v>895</v>
      </c>
      <c r="I87" s="120" t="s">
        <v>896</v>
      </c>
      <c r="J87" s="121"/>
      <c r="K87" s="120" t="s">
        <v>897</v>
      </c>
      <c r="L87" s="122" t="s">
        <v>898</v>
      </c>
      <c r="M87" s="109"/>
      <c r="N87" s="92"/>
      <c r="O87" s="92"/>
      <c r="P87" s="92"/>
      <c r="Q87" s="92"/>
      <c r="R87" s="92"/>
      <c r="S87" s="92"/>
      <c r="T87" s="92"/>
      <c r="U87" s="92"/>
      <c r="V87" s="92"/>
      <c r="W87" s="92"/>
    </row>
    <row r="88" spans="1:23" ht="30" customHeight="1">
      <c r="A88" s="104"/>
      <c r="B88" s="105"/>
      <c r="C88" s="105"/>
      <c r="D88" s="106"/>
      <c r="E88" s="106"/>
      <c r="F88" s="106"/>
      <c r="G88" s="106"/>
      <c r="H88" s="106"/>
      <c r="I88" s="106"/>
      <c r="J88" s="106"/>
      <c r="K88" s="106"/>
      <c r="L88" s="107">
        <f t="shared" ref="L88:L105" si="8">SUM(D88:K88)</f>
        <v>0</v>
      </c>
      <c r="M88" s="109"/>
      <c r="N88" s="92"/>
      <c r="O88" s="92"/>
      <c r="P88" s="92"/>
      <c r="Q88" s="92"/>
      <c r="R88" s="92"/>
      <c r="S88" s="92"/>
      <c r="T88" s="92"/>
      <c r="U88" s="92"/>
      <c r="V88" s="92"/>
      <c r="W88" s="92"/>
    </row>
    <row r="89" spans="1:23" ht="30" customHeight="1">
      <c r="A89" s="104"/>
      <c r="B89" s="105"/>
      <c r="C89" s="105"/>
      <c r="D89" s="106"/>
      <c r="E89" s="106"/>
      <c r="F89" s="106"/>
      <c r="G89" s="106"/>
      <c r="H89" s="106"/>
      <c r="I89" s="106"/>
      <c r="J89" s="106"/>
      <c r="K89" s="106"/>
      <c r="L89" s="107">
        <f t="shared" si="8"/>
        <v>0</v>
      </c>
      <c r="M89" s="109"/>
      <c r="N89" s="92"/>
      <c r="O89" s="92"/>
      <c r="P89" s="92"/>
      <c r="Q89" s="92"/>
      <c r="R89" s="92"/>
      <c r="S89" s="92"/>
      <c r="T89" s="92"/>
      <c r="U89" s="92"/>
      <c r="V89" s="92"/>
      <c r="W89" s="92"/>
    </row>
    <row r="90" spans="1:23" ht="30" customHeight="1">
      <c r="A90" s="104"/>
      <c r="B90" s="105"/>
      <c r="C90" s="105"/>
      <c r="D90" s="106"/>
      <c r="E90" s="106"/>
      <c r="F90" s="106"/>
      <c r="G90" s="106"/>
      <c r="H90" s="106"/>
      <c r="I90" s="106"/>
      <c r="J90" s="106"/>
      <c r="K90" s="106"/>
      <c r="L90" s="107">
        <f t="shared" si="8"/>
        <v>0</v>
      </c>
      <c r="M90" s="109"/>
      <c r="N90" s="92"/>
      <c r="O90" s="92"/>
      <c r="P90" s="92"/>
      <c r="Q90" s="92"/>
      <c r="R90" s="92"/>
      <c r="S90" s="92"/>
      <c r="T90" s="92"/>
      <c r="U90" s="92"/>
      <c r="V90" s="92"/>
      <c r="W90" s="92"/>
    </row>
    <row r="91" spans="1:23" ht="30" customHeight="1">
      <c r="A91" s="104"/>
      <c r="B91" s="105"/>
      <c r="C91" s="105"/>
      <c r="D91" s="106"/>
      <c r="E91" s="106"/>
      <c r="F91" s="106"/>
      <c r="G91" s="106"/>
      <c r="H91" s="106"/>
      <c r="I91" s="106"/>
      <c r="J91" s="106"/>
      <c r="K91" s="106"/>
      <c r="L91" s="107">
        <f t="shared" si="8"/>
        <v>0</v>
      </c>
      <c r="M91" s="109"/>
      <c r="N91" s="92"/>
      <c r="O91" s="92"/>
      <c r="P91" s="92"/>
      <c r="Q91" s="92"/>
      <c r="R91" s="92"/>
      <c r="S91" s="92"/>
      <c r="T91" s="92"/>
      <c r="U91" s="92"/>
      <c r="V91" s="92"/>
      <c r="W91" s="92"/>
    </row>
    <row r="92" spans="1:23" ht="30" customHeight="1">
      <c r="A92" s="104"/>
      <c r="B92" s="105"/>
      <c r="C92" s="105"/>
      <c r="D92" s="106"/>
      <c r="E92" s="106"/>
      <c r="F92" s="106"/>
      <c r="G92" s="106"/>
      <c r="H92" s="106"/>
      <c r="I92" s="106"/>
      <c r="J92" s="106"/>
      <c r="K92" s="106"/>
      <c r="L92" s="107">
        <f t="shared" si="8"/>
        <v>0</v>
      </c>
      <c r="M92" s="109"/>
      <c r="N92" s="92"/>
      <c r="O92" s="92"/>
      <c r="P92" s="92"/>
      <c r="Q92" s="92"/>
      <c r="R92" s="92"/>
      <c r="S92" s="92"/>
      <c r="T92" s="92"/>
      <c r="U92" s="92"/>
      <c r="V92" s="92"/>
      <c r="W92" s="92"/>
    </row>
    <row r="93" spans="1:23" ht="30" customHeight="1">
      <c r="A93" s="104"/>
      <c r="B93" s="105"/>
      <c r="C93" s="105"/>
      <c r="D93" s="106"/>
      <c r="E93" s="106"/>
      <c r="F93" s="106"/>
      <c r="G93" s="106"/>
      <c r="H93" s="106"/>
      <c r="I93" s="106"/>
      <c r="J93" s="106"/>
      <c r="K93" s="106"/>
      <c r="L93" s="107">
        <f t="shared" si="8"/>
        <v>0</v>
      </c>
      <c r="M93" s="109"/>
      <c r="N93" s="92"/>
      <c r="O93" s="92"/>
      <c r="P93" s="92"/>
      <c r="Q93" s="92"/>
      <c r="R93" s="92"/>
      <c r="S93" s="92"/>
      <c r="T93" s="92"/>
      <c r="U93" s="92"/>
      <c r="V93" s="92"/>
      <c r="W93" s="92"/>
    </row>
    <row r="94" spans="1:23" ht="30" customHeight="1">
      <c r="A94" s="104"/>
      <c r="B94" s="105"/>
      <c r="C94" s="105"/>
      <c r="D94" s="106"/>
      <c r="E94" s="106"/>
      <c r="F94" s="106"/>
      <c r="G94" s="106"/>
      <c r="H94" s="106"/>
      <c r="I94" s="106"/>
      <c r="J94" s="106"/>
      <c r="K94" s="106"/>
      <c r="L94" s="107">
        <f t="shared" si="8"/>
        <v>0</v>
      </c>
      <c r="M94" s="125">
        <v>135.93</v>
      </c>
      <c r="N94" s="92"/>
      <c r="O94" s="92"/>
      <c r="P94" s="92"/>
      <c r="Q94" s="92"/>
      <c r="R94" s="92"/>
      <c r="S94" s="92"/>
      <c r="T94" s="92"/>
      <c r="U94" s="92"/>
      <c r="V94" s="92"/>
      <c r="W94" s="92"/>
    </row>
    <row r="95" spans="1:23" ht="30" customHeight="1">
      <c r="A95" s="104"/>
      <c r="B95" s="105"/>
      <c r="C95" s="105"/>
      <c r="D95" s="106"/>
      <c r="E95" s="106"/>
      <c r="F95" s="106"/>
      <c r="G95" s="106"/>
      <c r="H95" s="106"/>
      <c r="I95" s="106"/>
      <c r="J95" s="106"/>
      <c r="K95" s="106"/>
      <c r="L95" s="107">
        <f t="shared" si="8"/>
        <v>0</v>
      </c>
      <c r="M95" s="109"/>
      <c r="N95" s="92"/>
      <c r="O95" s="92"/>
      <c r="P95" s="92"/>
      <c r="Q95" s="92"/>
      <c r="R95" s="92"/>
      <c r="S95" s="92"/>
      <c r="T95" s="92"/>
      <c r="U95" s="92"/>
      <c r="V95" s="92"/>
      <c r="W95" s="92"/>
    </row>
    <row r="96" spans="1:23" ht="30" customHeight="1">
      <c r="A96" s="104"/>
      <c r="B96" s="105"/>
      <c r="C96" s="105"/>
      <c r="D96" s="106"/>
      <c r="E96" s="106"/>
      <c r="F96" s="106"/>
      <c r="G96" s="106"/>
      <c r="H96" s="106"/>
      <c r="I96" s="106"/>
      <c r="J96" s="106"/>
      <c r="K96" s="106"/>
      <c r="L96" s="107">
        <f t="shared" si="8"/>
        <v>0</v>
      </c>
      <c r="M96" s="109"/>
      <c r="N96" s="92"/>
      <c r="O96" s="92"/>
      <c r="P96" s="92"/>
      <c r="Q96" s="92"/>
      <c r="R96" s="92"/>
      <c r="S96" s="92"/>
      <c r="T96" s="92"/>
      <c r="U96" s="92"/>
      <c r="V96" s="92"/>
      <c r="W96" s="92"/>
    </row>
    <row r="97" spans="1:23" ht="30" customHeight="1">
      <c r="A97" s="104"/>
      <c r="B97" s="105"/>
      <c r="C97" s="105"/>
      <c r="D97" s="106"/>
      <c r="E97" s="106"/>
      <c r="F97" s="106"/>
      <c r="G97" s="106"/>
      <c r="H97" s="106"/>
      <c r="I97" s="106"/>
      <c r="J97" s="106"/>
      <c r="K97" s="106"/>
      <c r="L97" s="107">
        <f t="shared" si="8"/>
        <v>0</v>
      </c>
      <c r="M97" s="109"/>
      <c r="N97" s="92"/>
      <c r="O97" s="92"/>
      <c r="P97" s="92"/>
      <c r="Q97" s="92"/>
      <c r="R97" s="92"/>
      <c r="S97" s="92"/>
      <c r="T97" s="92"/>
      <c r="U97" s="92"/>
      <c r="V97" s="92"/>
      <c r="W97" s="92"/>
    </row>
    <row r="98" spans="1:23" ht="30" customHeight="1">
      <c r="A98" s="104"/>
      <c r="B98" s="105"/>
      <c r="C98" s="105"/>
      <c r="D98" s="106"/>
      <c r="E98" s="106"/>
      <c r="F98" s="106"/>
      <c r="G98" s="106"/>
      <c r="H98" s="106"/>
      <c r="I98" s="106"/>
      <c r="J98" s="106"/>
      <c r="K98" s="106"/>
      <c r="L98" s="107">
        <f t="shared" si="8"/>
        <v>0</v>
      </c>
      <c r="M98" s="109"/>
      <c r="N98" s="92"/>
      <c r="O98" s="92"/>
      <c r="P98" s="92"/>
      <c r="Q98" s="92"/>
      <c r="R98" s="92"/>
      <c r="S98" s="92"/>
      <c r="T98" s="92"/>
      <c r="U98" s="92"/>
      <c r="V98" s="92"/>
      <c r="W98" s="92"/>
    </row>
    <row r="99" spans="1:23" ht="30" customHeight="1">
      <c r="A99" s="104"/>
      <c r="B99" s="105"/>
      <c r="C99" s="105"/>
      <c r="D99" s="106"/>
      <c r="E99" s="106"/>
      <c r="F99" s="106"/>
      <c r="G99" s="106"/>
      <c r="H99" s="106"/>
      <c r="I99" s="106"/>
      <c r="J99" s="106"/>
      <c r="K99" s="106"/>
      <c r="L99" s="107">
        <f t="shared" si="8"/>
        <v>0</v>
      </c>
      <c r="M99" s="109"/>
      <c r="N99" s="92"/>
      <c r="O99" s="92"/>
      <c r="P99" s="92"/>
      <c r="Q99" s="92"/>
      <c r="R99" s="92"/>
      <c r="S99" s="92"/>
      <c r="T99" s="92"/>
      <c r="U99" s="92"/>
      <c r="V99" s="92"/>
      <c r="W99" s="92"/>
    </row>
    <row r="100" spans="1:23" ht="30" customHeight="1">
      <c r="A100" s="104"/>
      <c r="B100" s="105"/>
      <c r="C100" s="105"/>
      <c r="D100" s="106"/>
      <c r="E100" s="106"/>
      <c r="F100" s="106"/>
      <c r="G100" s="106"/>
      <c r="H100" s="106"/>
      <c r="I100" s="106"/>
      <c r="J100" s="106"/>
      <c r="K100" s="106"/>
      <c r="L100" s="107">
        <f t="shared" si="8"/>
        <v>0</v>
      </c>
      <c r="M100" s="109"/>
      <c r="N100" s="92"/>
      <c r="O100" s="92"/>
      <c r="P100" s="92"/>
      <c r="Q100" s="92"/>
      <c r="R100" s="92"/>
      <c r="S100" s="92"/>
      <c r="T100" s="92"/>
      <c r="U100" s="92"/>
      <c r="V100" s="92"/>
      <c r="W100" s="92"/>
    </row>
    <row r="101" spans="1:23" ht="30" customHeight="1">
      <c r="A101" s="104"/>
      <c r="B101" s="105"/>
      <c r="C101" s="105"/>
      <c r="D101" s="106"/>
      <c r="E101" s="106"/>
      <c r="F101" s="106"/>
      <c r="G101" s="106"/>
      <c r="H101" s="106"/>
      <c r="I101" s="106"/>
      <c r="J101" s="106"/>
      <c r="K101" s="106"/>
      <c r="L101" s="107">
        <f t="shared" si="8"/>
        <v>0</v>
      </c>
      <c r="M101" s="109"/>
      <c r="N101" s="92"/>
      <c r="O101" s="92"/>
      <c r="P101" s="92"/>
      <c r="Q101" s="92"/>
      <c r="R101" s="92"/>
      <c r="S101" s="92"/>
      <c r="T101" s="92"/>
      <c r="U101" s="92"/>
      <c r="V101" s="92"/>
      <c r="W101" s="92"/>
    </row>
    <row r="102" spans="1:23" ht="30" customHeight="1">
      <c r="A102" s="104"/>
      <c r="B102" s="105"/>
      <c r="C102" s="105"/>
      <c r="D102" s="106"/>
      <c r="E102" s="106"/>
      <c r="F102" s="106"/>
      <c r="G102" s="106"/>
      <c r="H102" s="106"/>
      <c r="I102" s="106"/>
      <c r="J102" s="106"/>
      <c r="K102" s="106"/>
      <c r="L102" s="107">
        <f t="shared" si="8"/>
        <v>0</v>
      </c>
      <c r="M102" s="109"/>
      <c r="N102" s="92"/>
      <c r="O102" s="92"/>
      <c r="P102" s="92"/>
      <c r="Q102" s="92"/>
      <c r="R102" s="92"/>
      <c r="S102" s="92"/>
      <c r="T102" s="92"/>
      <c r="U102" s="92"/>
      <c r="V102" s="92"/>
      <c r="W102" s="92"/>
    </row>
    <row r="103" spans="1:23" ht="30" customHeight="1">
      <c r="A103" s="104"/>
      <c r="B103" s="105"/>
      <c r="C103" s="105"/>
      <c r="D103" s="106"/>
      <c r="E103" s="106"/>
      <c r="F103" s="106"/>
      <c r="G103" s="106"/>
      <c r="H103" s="106"/>
      <c r="I103" s="106"/>
      <c r="J103" s="106"/>
      <c r="K103" s="106"/>
      <c r="L103" s="107">
        <f t="shared" si="8"/>
        <v>0</v>
      </c>
      <c r="M103" s="109"/>
      <c r="N103" s="92"/>
      <c r="O103" s="92"/>
      <c r="P103" s="92"/>
      <c r="Q103" s="92"/>
      <c r="R103" s="92"/>
      <c r="S103" s="92"/>
      <c r="T103" s="92"/>
      <c r="U103" s="92"/>
      <c r="V103" s="92"/>
      <c r="W103" s="92"/>
    </row>
    <row r="104" spans="1:23" ht="30" customHeight="1">
      <c r="A104" s="104"/>
      <c r="B104" s="105"/>
      <c r="C104" s="105"/>
      <c r="D104" s="106"/>
      <c r="E104" s="106"/>
      <c r="F104" s="106"/>
      <c r="G104" s="106"/>
      <c r="H104" s="106"/>
      <c r="I104" s="106"/>
      <c r="J104" s="106"/>
      <c r="K104" s="106"/>
      <c r="L104" s="107">
        <f t="shared" si="8"/>
        <v>0</v>
      </c>
      <c r="M104" s="109"/>
      <c r="N104" s="92"/>
      <c r="O104" s="92"/>
      <c r="P104" s="92"/>
      <c r="Q104" s="92"/>
      <c r="R104" s="92"/>
      <c r="S104" s="92"/>
      <c r="T104" s="92"/>
      <c r="U104" s="92"/>
      <c r="V104" s="92"/>
      <c r="W104" s="92"/>
    </row>
    <row r="105" spans="1:23" ht="30" customHeight="1">
      <c r="A105" s="181" t="s">
        <v>899</v>
      </c>
      <c r="B105" s="180"/>
      <c r="C105" s="180"/>
      <c r="D105" s="110">
        <f t="shared" ref="D105:K105" si="9">SUM(D88:D104)</f>
        <v>0</v>
      </c>
      <c r="E105" s="110">
        <f t="shared" si="9"/>
        <v>0</v>
      </c>
      <c r="F105" s="110">
        <f t="shared" si="9"/>
        <v>0</v>
      </c>
      <c r="G105" s="110">
        <f t="shared" si="9"/>
        <v>0</v>
      </c>
      <c r="H105" s="110">
        <f t="shared" si="9"/>
        <v>0</v>
      </c>
      <c r="I105" s="110">
        <f t="shared" si="9"/>
        <v>0</v>
      </c>
      <c r="J105" s="110">
        <f t="shared" si="9"/>
        <v>0</v>
      </c>
      <c r="K105" s="110">
        <f t="shared" si="9"/>
        <v>0</v>
      </c>
      <c r="L105" s="111">
        <f t="shared" si="8"/>
        <v>0</v>
      </c>
      <c r="M105" s="109"/>
      <c r="N105" s="92"/>
      <c r="O105" s="92"/>
      <c r="P105" s="92"/>
      <c r="Q105" s="92"/>
      <c r="R105" s="92"/>
      <c r="S105" s="92"/>
      <c r="T105" s="92"/>
      <c r="U105" s="92"/>
      <c r="V105" s="92"/>
      <c r="W105" s="92"/>
    </row>
    <row r="106" spans="1:23" ht="30" customHeight="1">
      <c r="A106" s="112"/>
      <c r="B106" s="112"/>
      <c r="C106" s="112"/>
      <c r="D106" s="113"/>
      <c r="E106" s="113"/>
      <c r="F106" s="113"/>
      <c r="G106" s="113"/>
      <c r="H106" s="113"/>
      <c r="I106" s="113"/>
      <c r="J106" s="113"/>
      <c r="K106" s="113"/>
      <c r="L106" s="113"/>
      <c r="M106" s="67"/>
      <c r="N106" s="92"/>
      <c r="O106" s="92"/>
      <c r="P106" s="92"/>
      <c r="Q106" s="92"/>
      <c r="R106" s="92"/>
      <c r="S106" s="92"/>
      <c r="T106" s="92"/>
      <c r="U106" s="92"/>
      <c r="V106" s="92"/>
      <c r="W106" s="92"/>
    </row>
    <row r="107" spans="1:23" ht="30" customHeight="1">
      <c r="A107" s="114" t="s">
        <v>900</v>
      </c>
      <c r="B107" s="115" t="s">
        <v>901</v>
      </c>
      <c r="C107" s="115" t="s">
        <v>902</v>
      </c>
      <c r="D107" s="116">
        <v>5090</v>
      </c>
      <c r="E107" s="116">
        <v>5260</v>
      </c>
      <c r="F107" s="116">
        <v>6310</v>
      </c>
      <c r="G107" s="116">
        <v>6371</v>
      </c>
      <c r="H107" s="116">
        <v>6370</v>
      </c>
      <c r="I107" s="116">
        <v>6367</v>
      </c>
      <c r="J107" s="117"/>
      <c r="K107" s="117"/>
      <c r="L107" s="118"/>
      <c r="M107" s="109"/>
      <c r="N107" s="92"/>
      <c r="O107" s="92"/>
      <c r="P107" s="92"/>
      <c r="Q107" s="92"/>
      <c r="R107" s="92"/>
      <c r="S107" s="92"/>
      <c r="T107" s="92"/>
      <c r="U107" s="92"/>
      <c r="V107" s="92"/>
      <c r="W107" s="92"/>
    </row>
    <row r="108" spans="1:23" ht="30" customHeight="1">
      <c r="A108" s="119" t="s">
        <v>903</v>
      </c>
      <c r="B108" s="120" t="s">
        <v>904</v>
      </c>
      <c r="C108" s="120" t="s">
        <v>905</v>
      </c>
      <c r="D108" s="120" t="s">
        <v>906</v>
      </c>
      <c r="E108" s="120" t="s">
        <v>907</v>
      </c>
      <c r="F108" s="120" t="s">
        <v>908</v>
      </c>
      <c r="G108" s="120" t="s">
        <v>909</v>
      </c>
      <c r="H108" s="120" t="s">
        <v>910</v>
      </c>
      <c r="I108" s="120" t="s">
        <v>911</v>
      </c>
      <c r="J108" s="121"/>
      <c r="K108" s="120" t="s">
        <v>912</v>
      </c>
      <c r="L108" s="122" t="s">
        <v>913</v>
      </c>
      <c r="M108" s="109"/>
      <c r="N108" s="92"/>
      <c r="O108" s="92"/>
      <c r="P108" s="92"/>
      <c r="Q108" s="92"/>
      <c r="R108" s="92"/>
      <c r="S108" s="92"/>
      <c r="T108" s="92"/>
      <c r="U108" s="92"/>
      <c r="V108" s="92"/>
      <c r="W108" s="92"/>
    </row>
    <row r="109" spans="1:23" ht="30" customHeight="1">
      <c r="A109" s="104"/>
      <c r="B109" s="105"/>
      <c r="C109" s="105"/>
      <c r="D109" s="106"/>
      <c r="E109" s="106"/>
      <c r="F109" s="106"/>
      <c r="G109" s="106"/>
      <c r="H109" s="106"/>
      <c r="I109" s="106"/>
      <c r="J109" s="106"/>
      <c r="K109" s="106"/>
      <c r="L109" s="107">
        <f t="shared" ref="L109:L126" si="10">SUM(D109:K109)</f>
        <v>0</v>
      </c>
      <c r="M109" s="109"/>
      <c r="N109" s="92"/>
      <c r="O109" s="92"/>
      <c r="P109" s="92"/>
      <c r="Q109" s="92"/>
      <c r="R109" s="92"/>
      <c r="S109" s="92"/>
      <c r="T109" s="92"/>
      <c r="U109" s="92"/>
      <c r="V109" s="92"/>
      <c r="W109" s="92"/>
    </row>
    <row r="110" spans="1:23" ht="30" customHeight="1">
      <c r="A110" s="104"/>
      <c r="B110" s="105"/>
      <c r="C110" s="105"/>
      <c r="D110" s="106"/>
      <c r="E110" s="106"/>
      <c r="F110" s="106"/>
      <c r="G110" s="106"/>
      <c r="H110" s="106"/>
      <c r="I110" s="106"/>
      <c r="J110" s="106"/>
      <c r="K110" s="106"/>
      <c r="L110" s="107">
        <f t="shared" si="10"/>
        <v>0</v>
      </c>
      <c r="M110" s="109"/>
      <c r="N110" s="92"/>
      <c r="O110" s="92"/>
      <c r="P110" s="92"/>
      <c r="Q110" s="92"/>
      <c r="R110" s="92"/>
      <c r="S110" s="92"/>
      <c r="T110" s="92"/>
      <c r="U110" s="92"/>
      <c r="V110" s="92"/>
      <c r="W110" s="92"/>
    </row>
    <row r="111" spans="1:23" ht="30" customHeight="1">
      <c r="A111" s="104"/>
      <c r="B111" s="105"/>
      <c r="C111" s="105"/>
      <c r="D111" s="106"/>
      <c r="E111" s="106"/>
      <c r="F111" s="106"/>
      <c r="G111" s="106"/>
      <c r="H111" s="106"/>
      <c r="I111" s="106"/>
      <c r="J111" s="106"/>
      <c r="K111" s="106"/>
      <c r="L111" s="107">
        <f t="shared" si="10"/>
        <v>0</v>
      </c>
      <c r="M111" s="109"/>
      <c r="N111" s="92"/>
      <c r="O111" s="92"/>
      <c r="P111" s="92"/>
      <c r="Q111" s="92"/>
      <c r="R111" s="92"/>
      <c r="S111" s="92"/>
      <c r="T111" s="92"/>
      <c r="U111" s="92"/>
      <c r="V111" s="92"/>
      <c r="W111" s="92"/>
    </row>
    <row r="112" spans="1:23" ht="30" customHeight="1">
      <c r="A112" s="104"/>
      <c r="B112" s="105"/>
      <c r="C112" s="105"/>
      <c r="D112" s="106"/>
      <c r="E112" s="106"/>
      <c r="F112" s="106"/>
      <c r="G112" s="106"/>
      <c r="H112" s="106"/>
      <c r="I112" s="106"/>
      <c r="J112" s="106"/>
      <c r="K112" s="106"/>
      <c r="L112" s="107">
        <f t="shared" si="10"/>
        <v>0</v>
      </c>
      <c r="M112" s="109"/>
      <c r="N112" s="92"/>
      <c r="O112" s="92"/>
      <c r="P112" s="92"/>
      <c r="Q112" s="92"/>
      <c r="R112" s="92"/>
      <c r="S112" s="92"/>
      <c r="T112" s="92"/>
      <c r="U112" s="92"/>
      <c r="V112" s="92"/>
      <c r="W112" s="92"/>
    </row>
    <row r="113" spans="1:23" ht="30" customHeight="1">
      <c r="A113" s="104"/>
      <c r="B113" s="105"/>
      <c r="C113" s="105"/>
      <c r="D113" s="106"/>
      <c r="E113" s="106"/>
      <c r="F113" s="106"/>
      <c r="G113" s="106"/>
      <c r="H113" s="106"/>
      <c r="I113" s="106"/>
      <c r="J113" s="106"/>
      <c r="K113" s="106"/>
      <c r="L113" s="107">
        <f t="shared" si="10"/>
        <v>0</v>
      </c>
      <c r="M113" s="109"/>
      <c r="N113" s="92"/>
      <c r="O113" s="92"/>
      <c r="P113" s="92"/>
      <c r="Q113" s="92"/>
      <c r="R113" s="92"/>
      <c r="S113" s="92"/>
      <c r="T113" s="92"/>
      <c r="U113" s="92"/>
      <c r="V113" s="92"/>
      <c r="W113" s="92"/>
    </row>
    <row r="114" spans="1:23" ht="30" customHeight="1">
      <c r="A114" s="104"/>
      <c r="B114" s="105"/>
      <c r="C114" s="105"/>
      <c r="D114" s="106"/>
      <c r="E114" s="106"/>
      <c r="F114" s="106"/>
      <c r="G114" s="106"/>
      <c r="H114" s="106"/>
      <c r="I114" s="106"/>
      <c r="J114" s="106"/>
      <c r="K114" s="106"/>
      <c r="L114" s="107">
        <f t="shared" si="10"/>
        <v>0</v>
      </c>
      <c r="M114" s="109"/>
      <c r="N114" s="92"/>
      <c r="O114" s="92"/>
      <c r="P114" s="92"/>
      <c r="Q114" s="92"/>
      <c r="R114" s="92"/>
      <c r="S114" s="92"/>
      <c r="T114" s="92"/>
      <c r="U114" s="92"/>
      <c r="V114" s="92"/>
      <c r="W114" s="92"/>
    </row>
    <row r="115" spans="1:23" ht="30" customHeight="1">
      <c r="A115" s="104"/>
      <c r="B115" s="105"/>
      <c r="C115" s="105"/>
      <c r="D115" s="106"/>
      <c r="E115" s="106"/>
      <c r="F115" s="106"/>
      <c r="G115" s="106"/>
      <c r="H115" s="106"/>
      <c r="I115" s="106"/>
      <c r="J115" s="106"/>
      <c r="K115" s="106"/>
      <c r="L115" s="107">
        <f t="shared" si="10"/>
        <v>0</v>
      </c>
      <c r="M115" s="109"/>
      <c r="N115" s="92"/>
      <c r="O115" s="92"/>
      <c r="P115" s="92"/>
      <c r="Q115" s="92"/>
      <c r="R115" s="92"/>
      <c r="S115" s="92"/>
      <c r="T115" s="92"/>
      <c r="U115" s="92"/>
      <c r="V115" s="92"/>
      <c r="W115" s="92"/>
    </row>
    <row r="116" spans="1:23" ht="30" customHeight="1">
      <c r="A116" s="104"/>
      <c r="B116" s="105"/>
      <c r="C116" s="105"/>
      <c r="D116" s="106"/>
      <c r="E116" s="106"/>
      <c r="F116" s="106"/>
      <c r="G116" s="106"/>
      <c r="H116" s="106"/>
      <c r="I116" s="106"/>
      <c r="J116" s="106"/>
      <c r="K116" s="106"/>
      <c r="L116" s="107">
        <f t="shared" si="10"/>
        <v>0</v>
      </c>
      <c r="M116" s="109"/>
      <c r="N116" s="92"/>
      <c r="O116" s="92"/>
      <c r="P116" s="92"/>
      <c r="Q116" s="92"/>
      <c r="R116" s="92"/>
      <c r="S116" s="92"/>
      <c r="T116" s="92"/>
      <c r="U116" s="92"/>
      <c r="V116" s="92"/>
      <c r="W116" s="92"/>
    </row>
    <row r="117" spans="1:23" ht="30" customHeight="1">
      <c r="A117" s="104"/>
      <c r="B117" s="105"/>
      <c r="C117" s="105"/>
      <c r="D117" s="106"/>
      <c r="E117" s="106"/>
      <c r="F117" s="106"/>
      <c r="G117" s="106"/>
      <c r="H117" s="106"/>
      <c r="I117" s="106"/>
      <c r="J117" s="106"/>
      <c r="K117" s="106"/>
      <c r="L117" s="107">
        <f t="shared" si="10"/>
        <v>0</v>
      </c>
      <c r="M117" s="109"/>
      <c r="N117" s="92"/>
      <c r="O117" s="92"/>
      <c r="P117" s="92"/>
      <c r="Q117" s="92"/>
      <c r="R117" s="92"/>
      <c r="S117" s="92"/>
      <c r="T117" s="92"/>
      <c r="U117" s="92"/>
      <c r="V117" s="92"/>
      <c r="W117" s="92"/>
    </row>
    <row r="118" spans="1:23" ht="30" customHeight="1">
      <c r="A118" s="104"/>
      <c r="B118" s="105"/>
      <c r="C118" s="105"/>
      <c r="D118" s="106"/>
      <c r="E118" s="106"/>
      <c r="F118" s="106"/>
      <c r="G118" s="106"/>
      <c r="H118" s="106"/>
      <c r="I118" s="106"/>
      <c r="J118" s="106"/>
      <c r="K118" s="106"/>
      <c r="L118" s="107">
        <f t="shared" si="10"/>
        <v>0</v>
      </c>
      <c r="M118" s="109"/>
      <c r="N118" s="92"/>
      <c r="O118" s="92"/>
      <c r="P118" s="92"/>
      <c r="Q118" s="92"/>
      <c r="R118" s="92"/>
      <c r="S118" s="92"/>
      <c r="T118" s="92"/>
      <c r="U118" s="92"/>
      <c r="V118" s="92"/>
      <c r="W118" s="92"/>
    </row>
    <row r="119" spans="1:23" ht="30" customHeight="1">
      <c r="A119" s="104"/>
      <c r="B119" s="105"/>
      <c r="C119" s="105"/>
      <c r="D119" s="106"/>
      <c r="E119" s="106"/>
      <c r="F119" s="106"/>
      <c r="G119" s="106"/>
      <c r="H119" s="106"/>
      <c r="I119" s="106"/>
      <c r="J119" s="106"/>
      <c r="K119" s="106"/>
      <c r="L119" s="107">
        <f t="shared" si="10"/>
        <v>0</v>
      </c>
      <c r="M119" s="109"/>
      <c r="N119" s="92"/>
      <c r="O119" s="92"/>
      <c r="P119" s="92"/>
      <c r="Q119" s="92"/>
      <c r="R119" s="92"/>
      <c r="S119" s="92"/>
      <c r="T119" s="92"/>
      <c r="U119" s="92"/>
      <c r="V119" s="92"/>
      <c r="W119" s="92"/>
    </row>
    <row r="120" spans="1:23" ht="30" customHeight="1">
      <c r="A120" s="104"/>
      <c r="B120" s="105"/>
      <c r="C120" s="105"/>
      <c r="D120" s="106"/>
      <c r="E120" s="106"/>
      <c r="F120" s="106"/>
      <c r="G120" s="106"/>
      <c r="H120" s="106"/>
      <c r="I120" s="106"/>
      <c r="J120" s="106"/>
      <c r="K120" s="106"/>
      <c r="L120" s="107">
        <f t="shared" si="10"/>
        <v>0</v>
      </c>
      <c r="M120" s="109"/>
      <c r="N120" s="92"/>
      <c r="O120" s="92"/>
      <c r="P120" s="92"/>
      <c r="Q120" s="92"/>
      <c r="R120" s="92"/>
      <c r="S120" s="92"/>
      <c r="T120" s="92"/>
      <c r="U120" s="92"/>
      <c r="V120" s="92"/>
      <c r="W120" s="92"/>
    </row>
    <row r="121" spans="1:23" ht="30" customHeight="1">
      <c r="A121" s="104"/>
      <c r="B121" s="105"/>
      <c r="C121" s="105"/>
      <c r="D121" s="106"/>
      <c r="E121" s="106"/>
      <c r="F121" s="106"/>
      <c r="G121" s="106"/>
      <c r="H121" s="106"/>
      <c r="I121" s="106"/>
      <c r="J121" s="106"/>
      <c r="K121" s="106"/>
      <c r="L121" s="107">
        <f t="shared" si="10"/>
        <v>0</v>
      </c>
      <c r="M121" s="109"/>
      <c r="N121" s="92"/>
      <c r="O121" s="92"/>
      <c r="P121" s="92"/>
      <c r="Q121" s="92"/>
      <c r="R121" s="92"/>
      <c r="S121" s="92"/>
      <c r="T121" s="92"/>
      <c r="U121" s="92"/>
      <c r="V121" s="92"/>
      <c r="W121" s="92"/>
    </row>
    <row r="122" spans="1:23" ht="30" customHeight="1">
      <c r="A122" s="104"/>
      <c r="B122" s="105"/>
      <c r="C122" s="105"/>
      <c r="D122" s="106"/>
      <c r="E122" s="106"/>
      <c r="F122" s="106"/>
      <c r="G122" s="106"/>
      <c r="H122" s="106"/>
      <c r="I122" s="106"/>
      <c r="J122" s="106"/>
      <c r="K122" s="106"/>
      <c r="L122" s="107">
        <f t="shared" si="10"/>
        <v>0</v>
      </c>
      <c r="M122" s="109"/>
      <c r="N122" s="92"/>
      <c r="O122" s="92"/>
      <c r="P122" s="92"/>
      <c r="Q122" s="92"/>
      <c r="R122" s="92"/>
      <c r="S122" s="92"/>
      <c r="T122" s="92"/>
      <c r="U122" s="92"/>
      <c r="V122" s="92"/>
      <c r="W122" s="92"/>
    </row>
    <row r="123" spans="1:23" ht="30" customHeight="1">
      <c r="A123" s="104"/>
      <c r="B123" s="105"/>
      <c r="C123" s="105"/>
      <c r="D123" s="106"/>
      <c r="E123" s="106"/>
      <c r="F123" s="106"/>
      <c r="G123" s="106"/>
      <c r="H123" s="106"/>
      <c r="I123" s="106"/>
      <c r="J123" s="106"/>
      <c r="K123" s="106"/>
      <c r="L123" s="107">
        <f t="shared" si="10"/>
        <v>0</v>
      </c>
      <c r="M123" s="109"/>
      <c r="N123" s="92"/>
      <c r="O123" s="92"/>
      <c r="P123" s="92"/>
      <c r="Q123" s="92"/>
      <c r="R123" s="92"/>
      <c r="S123" s="92"/>
      <c r="T123" s="92"/>
      <c r="U123" s="92"/>
      <c r="V123" s="92"/>
      <c r="W123" s="92"/>
    </row>
    <row r="124" spans="1:23" ht="30" customHeight="1">
      <c r="A124" s="104"/>
      <c r="B124" s="105"/>
      <c r="C124" s="105"/>
      <c r="D124" s="106"/>
      <c r="E124" s="106"/>
      <c r="F124" s="106"/>
      <c r="G124" s="106"/>
      <c r="H124" s="106"/>
      <c r="I124" s="106"/>
      <c r="J124" s="106"/>
      <c r="K124" s="106"/>
      <c r="L124" s="107">
        <f t="shared" si="10"/>
        <v>0</v>
      </c>
      <c r="M124" s="109"/>
      <c r="N124" s="92"/>
      <c r="O124" s="92"/>
      <c r="P124" s="92"/>
      <c r="Q124" s="92"/>
      <c r="R124" s="92"/>
      <c r="S124" s="92"/>
      <c r="T124" s="92"/>
      <c r="U124" s="92"/>
      <c r="V124" s="92"/>
      <c r="W124" s="92"/>
    </row>
    <row r="125" spans="1:23" ht="30" customHeight="1">
      <c r="A125" s="104"/>
      <c r="B125" s="105"/>
      <c r="C125" s="105"/>
      <c r="D125" s="106"/>
      <c r="E125" s="106"/>
      <c r="F125" s="106"/>
      <c r="G125" s="106"/>
      <c r="H125" s="106"/>
      <c r="I125" s="106"/>
      <c r="J125" s="106"/>
      <c r="K125" s="106"/>
      <c r="L125" s="107">
        <f t="shared" si="10"/>
        <v>0</v>
      </c>
      <c r="M125" s="109"/>
      <c r="N125" s="92"/>
      <c r="O125" s="92"/>
      <c r="P125" s="92"/>
      <c r="Q125" s="92"/>
      <c r="R125" s="92"/>
      <c r="S125" s="92"/>
      <c r="T125" s="92"/>
      <c r="U125" s="92"/>
      <c r="V125" s="92"/>
      <c r="W125" s="92"/>
    </row>
    <row r="126" spans="1:23" ht="30" customHeight="1">
      <c r="A126" s="181" t="s">
        <v>914</v>
      </c>
      <c r="B126" s="180"/>
      <c r="C126" s="180"/>
      <c r="D126" s="110">
        <f t="shared" ref="D126:K126" si="11">SUM(D109:D125)</f>
        <v>0</v>
      </c>
      <c r="E126" s="110">
        <f t="shared" si="11"/>
        <v>0</v>
      </c>
      <c r="F126" s="110">
        <f t="shared" si="11"/>
        <v>0</v>
      </c>
      <c r="G126" s="110">
        <f t="shared" si="11"/>
        <v>0</v>
      </c>
      <c r="H126" s="110">
        <f t="shared" si="11"/>
        <v>0</v>
      </c>
      <c r="I126" s="110">
        <f t="shared" si="11"/>
        <v>0</v>
      </c>
      <c r="J126" s="110">
        <f t="shared" si="11"/>
        <v>0</v>
      </c>
      <c r="K126" s="110">
        <f t="shared" si="11"/>
        <v>0</v>
      </c>
      <c r="L126" s="111">
        <f t="shared" si="10"/>
        <v>0</v>
      </c>
      <c r="M126" s="109"/>
      <c r="N126" s="92"/>
      <c r="O126" s="92"/>
      <c r="P126" s="92"/>
      <c r="Q126" s="92"/>
      <c r="R126" s="92"/>
      <c r="S126" s="92"/>
      <c r="T126" s="92"/>
      <c r="U126" s="92"/>
      <c r="V126" s="92"/>
      <c r="W126" s="92"/>
    </row>
    <row r="127" spans="1:23" ht="30" customHeight="1">
      <c r="A127" s="112"/>
      <c r="B127" s="112"/>
      <c r="C127" s="112"/>
      <c r="D127" s="113"/>
      <c r="E127" s="113"/>
      <c r="F127" s="113"/>
      <c r="G127" s="113"/>
      <c r="H127" s="113"/>
      <c r="I127" s="113"/>
      <c r="J127" s="113"/>
      <c r="K127" s="113"/>
      <c r="L127" s="113"/>
      <c r="M127" s="67"/>
      <c r="N127" s="92"/>
      <c r="O127" s="92"/>
      <c r="P127" s="92"/>
      <c r="Q127" s="92"/>
      <c r="R127" s="92"/>
      <c r="S127" s="92"/>
      <c r="T127" s="92"/>
      <c r="U127" s="92"/>
      <c r="V127" s="92"/>
      <c r="W127" s="92"/>
    </row>
    <row r="128" spans="1:23" ht="30" customHeight="1">
      <c r="A128" s="114" t="s">
        <v>915</v>
      </c>
      <c r="B128" s="115" t="s">
        <v>916</v>
      </c>
      <c r="C128" s="115" t="s">
        <v>917</v>
      </c>
      <c r="D128" s="116">
        <v>5090</v>
      </c>
      <c r="E128" s="116">
        <v>5260</v>
      </c>
      <c r="F128" s="116">
        <v>6310</v>
      </c>
      <c r="G128" s="116">
        <v>6371</v>
      </c>
      <c r="H128" s="116">
        <v>6370</v>
      </c>
      <c r="I128" s="116">
        <v>6367</v>
      </c>
      <c r="J128" s="117"/>
      <c r="K128" s="117"/>
      <c r="L128" s="118"/>
      <c r="M128" s="109"/>
      <c r="N128" s="92"/>
      <c r="O128" s="92"/>
      <c r="P128" s="92"/>
      <c r="Q128" s="92"/>
      <c r="R128" s="92"/>
      <c r="S128" s="92"/>
      <c r="T128" s="92"/>
      <c r="U128" s="92"/>
      <c r="V128" s="92"/>
      <c r="W128" s="92"/>
    </row>
    <row r="129" spans="1:23" ht="30" customHeight="1">
      <c r="A129" s="119" t="s">
        <v>918</v>
      </c>
      <c r="B129" s="120" t="s">
        <v>919</v>
      </c>
      <c r="C129" s="120" t="s">
        <v>920</v>
      </c>
      <c r="D129" s="120" t="s">
        <v>921</v>
      </c>
      <c r="E129" s="120" t="s">
        <v>922</v>
      </c>
      <c r="F129" s="120" t="s">
        <v>923</v>
      </c>
      <c r="G129" s="120" t="s">
        <v>924</v>
      </c>
      <c r="H129" s="120" t="s">
        <v>925</v>
      </c>
      <c r="I129" s="120" t="s">
        <v>926</v>
      </c>
      <c r="J129" s="121"/>
      <c r="K129" s="120" t="s">
        <v>927</v>
      </c>
      <c r="L129" s="122" t="s">
        <v>928</v>
      </c>
      <c r="M129" s="109"/>
      <c r="N129" s="92"/>
      <c r="O129" s="92"/>
      <c r="P129" s="92"/>
      <c r="Q129" s="92"/>
      <c r="R129" s="92"/>
      <c r="S129" s="92"/>
      <c r="T129" s="92"/>
      <c r="U129" s="92"/>
      <c r="V129" s="92"/>
      <c r="W129" s="92"/>
    </row>
    <row r="130" spans="1:23" ht="30" customHeight="1">
      <c r="A130" s="104"/>
      <c r="B130" s="105"/>
      <c r="C130" s="105"/>
      <c r="D130" s="106"/>
      <c r="E130" s="106"/>
      <c r="F130" s="106"/>
      <c r="G130" s="106"/>
      <c r="H130" s="106"/>
      <c r="I130" s="106"/>
      <c r="J130" s="106"/>
      <c r="K130" s="106"/>
      <c r="L130" s="107">
        <f t="shared" ref="L130:L147" si="12">SUM(D130:K130)</f>
        <v>0</v>
      </c>
      <c r="M130" s="109"/>
      <c r="N130" s="92"/>
      <c r="O130" s="92"/>
      <c r="P130" s="92"/>
      <c r="Q130" s="92"/>
      <c r="R130" s="92"/>
      <c r="S130" s="92"/>
      <c r="T130" s="92"/>
      <c r="U130" s="92"/>
      <c r="V130" s="92"/>
      <c r="W130" s="92"/>
    </row>
    <row r="131" spans="1:23" ht="30" customHeight="1">
      <c r="A131" s="104"/>
      <c r="B131" s="105"/>
      <c r="C131" s="105"/>
      <c r="D131" s="106"/>
      <c r="E131" s="106"/>
      <c r="F131" s="106"/>
      <c r="G131" s="106"/>
      <c r="H131" s="106"/>
      <c r="I131" s="106"/>
      <c r="J131" s="106"/>
      <c r="K131" s="106"/>
      <c r="L131" s="107">
        <f t="shared" si="12"/>
        <v>0</v>
      </c>
      <c r="M131" s="109"/>
      <c r="N131" s="92"/>
      <c r="O131" s="92"/>
      <c r="P131" s="92"/>
      <c r="Q131" s="92"/>
      <c r="R131" s="92"/>
      <c r="S131" s="92"/>
      <c r="T131" s="92"/>
      <c r="U131" s="92"/>
      <c r="V131" s="92"/>
      <c r="W131" s="92"/>
    </row>
    <row r="132" spans="1:23" ht="30" customHeight="1">
      <c r="A132" s="104"/>
      <c r="B132" s="105"/>
      <c r="C132" s="105"/>
      <c r="D132" s="106"/>
      <c r="E132" s="106"/>
      <c r="F132" s="106"/>
      <c r="G132" s="106"/>
      <c r="H132" s="106"/>
      <c r="I132" s="106"/>
      <c r="J132" s="106"/>
      <c r="K132" s="106"/>
      <c r="L132" s="107">
        <f t="shared" si="12"/>
        <v>0</v>
      </c>
      <c r="M132" s="109"/>
      <c r="N132" s="92"/>
      <c r="O132" s="92"/>
      <c r="P132" s="92"/>
      <c r="Q132" s="92"/>
      <c r="R132" s="92"/>
      <c r="S132" s="92"/>
      <c r="T132" s="92"/>
      <c r="U132" s="92"/>
      <c r="V132" s="92"/>
      <c r="W132" s="92"/>
    </row>
    <row r="133" spans="1:23" ht="30" customHeight="1">
      <c r="A133" s="104"/>
      <c r="B133" s="105"/>
      <c r="C133" s="105"/>
      <c r="D133" s="106"/>
      <c r="E133" s="106"/>
      <c r="F133" s="106"/>
      <c r="G133" s="106"/>
      <c r="H133" s="106"/>
      <c r="I133" s="106"/>
      <c r="J133" s="106"/>
      <c r="K133" s="106"/>
      <c r="L133" s="107">
        <f t="shared" si="12"/>
        <v>0</v>
      </c>
      <c r="M133" s="109"/>
      <c r="N133" s="92"/>
      <c r="O133" s="92"/>
      <c r="P133" s="92"/>
      <c r="Q133" s="92"/>
      <c r="R133" s="92"/>
      <c r="S133" s="92"/>
      <c r="T133" s="92"/>
      <c r="U133" s="92"/>
      <c r="V133" s="92"/>
      <c r="W133" s="92"/>
    </row>
    <row r="134" spans="1:23" ht="30" customHeight="1">
      <c r="A134" s="104"/>
      <c r="B134" s="105"/>
      <c r="C134" s="105"/>
      <c r="D134" s="106"/>
      <c r="E134" s="106"/>
      <c r="F134" s="106"/>
      <c r="G134" s="106"/>
      <c r="H134" s="106"/>
      <c r="I134" s="106"/>
      <c r="J134" s="106"/>
      <c r="K134" s="106"/>
      <c r="L134" s="107">
        <f t="shared" si="12"/>
        <v>0</v>
      </c>
      <c r="M134" s="109"/>
      <c r="N134" s="92"/>
      <c r="O134" s="92"/>
      <c r="P134" s="92"/>
      <c r="Q134" s="92"/>
      <c r="R134" s="92"/>
      <c r="S134" s="92"/>
      <c r="T134" s="92"/>
      <c r="U134" s="92"/>
      <c r="V134" s="92"/>
      <c r="W134" s="92"/>
    </row>
    <row r="135" spans="1:23" ht="30" customHeight="1">
      <c r="A135" s="104"/>
      <c r="B135" s="105"/>
      <c r="C135" s="105"/>
      <c r="D135" s="106"/>
      <c r="E135" s="106"/>
      <c r="F135" s="106"/>
      <c r="G135" s="106"/>
      <c r="H135" s="106"/>
      <c r="I135" s="106"/>
      <c r="J135" s="106"/>
      <c r="K135" s="106"/>
      <c r="L135" s="107">
        <f t="shared" si="12"/>
        <v>0</v>
      </c>
      <c r="M135" s="109"/>
      <c r="N135" s="92"/>
      <c r="O135" s="92"/>
      <c r="P135" s="92"/>
      <c r="Q135" s="92"/>
      <c r="R135" s="92"/>
      <c r="S135" s="92"/>
      <c r="T135" s="92"/>
      <c r="U135" s="92"/>
      <c r="V135" s="92"/>
      <c r="W135" s="92"/>
    </row>
    <row r="136" spans="1:23" ht="30" customHeight="1">
      <c r="A136" s="104"/>
      <c r="B136" s="105"/>
      <c r="C136" s="105"/>
      <c r="D136" s="106"/>
      <c r="E136" s="106"/>
      <c r="F136" s="106"/>
      <c r="G136" s="106"/>
      <c r="H136" s="106"/>
      <c r="I136" s="106"/>
      <c r="J136" s="106"/>
      <c r="K136" s="106"/>
      <c r="L136" s="107">
        <f t="shared" si="12"/>
        <v>0</v>
      </c>
      <c r="M136" s="109"/>
      <c r="N136" s="92"/>
      <c r="O136" s="92"/>
      <c r="P136" s="92"/>
      <c r="Q136" s="92"/>
      <c r="R136" s="92"/>
      <c r="S136" s="92"/>
      <c r="T136" s="92"/>
      <c r="U136" s="92"/>
      <c r="V136" s="92"/>
      <c r="W136" s="92"/>
    </row>
    <row r="137" spans="1:23" ht="30" customHeight="1">
      <c r="A137" s="104"/>
      <c r="B137" s="105"/>
      <c r="C137" s="105"/>
      <c r="D137" s="106"/>
      <c r="E137" s="106"/>
      <c r="F137" s="106"/>
      <c r="G137" s="106"/>
      <c r="H137" s="106"/>
      <c r="I137" s="106"/>
      <c r="J137" s="106"/>
      <c r="K137" s="106"/>
      <c r="L137" s="107">
        <f t="shared" si="12"/>
        <v>0</v>
      </c>
      <c r="M137" s="109"/>
      <c r="N137" s="92"/>
      <c r="O137" s="92"/>
      <c r="P137" s="92"/>
      <c r="Q137" s="92"/>
      <c r="R137" s="92"/>
      <c r="S137" s="92"/>
      <c r="T137" s="92"/>
      <c r="U137" s="92"/>
      <c r="V137" s="92"/>
      <c r="W137" s="92"/>
    </row>
    <row r="138" spans="1:23" ht="30" customHeight="1">
      <c r="A138" s="104"/>
      <c r="B138" s="105"/>
      <c r="C138" s="105"/>
      <c r="D138" s="106"/>
      <c r="E138" s="106"/>
      <c r="F138" s="106"/>
      <c r="G138" s="106"/>
      <c r="H138" s="106"/>
      <c r="I138" s="106"/>
      <c r="J138" s="106"/>
      <c r="K138" s="106"/>
      <c r="L138" s="107">
        <f t="shared" si="12"/>
        <v>0</v>
      </c>
      <c r="M138" s="109"/>
      <c r="N138" s="92"/>
      <c r="O138" s="92"/>
      <c r="P138" s="92"/>
      <c r="Q138" s="92"/>
      <c r="R138" s="92"/>
      <c r="S138" s="92"/>
      <c r="T138" s="92"/>
      <c r="U138" s="92"/>
      <c r="V138" s="92"/>
      <c r="W138" s="92"/>
    </row>
    <row r="139" spans="1:23" ht="30" customHeight="1">
      <c r="A139" s="104"/>
      <c r="B139" s="105"/>
      <c r="C139" s="105"/>
      <c r="D139" s="106"/>
      <c r="E139" s="106"/>
      <c r="F139" s="106"/>
      <c r="G139" s="106"/>
      <c r="H139" s="106"/>
      <c r="I139" s="106"/>
      <c r="J139" s="106"/>
      <c r="K139" s="106"/>
      <c r="L139" s="107">
        <f t="shared" si="12"/>
        <v>0</v>
      </c>
      <c r="M139" s="109"/>
      <c r="N139" s="92"/>
      <c r="O139" s="92"/>
      <c r="P139" s="92"/>
      <c r="Q139" s="92"/>
      <c r="R139" s="92"/>
      <c r="S139" s="92"/>
      <c r="T139" s="92"/>
      <c r="U139" s="92"/>
      <c r="V139" s="92"/>
      <c r="W139" s="92"/>
    </row>
    <row r="140" spans="1:23" ht="30" customHeight="1">
      <c r="A140" s="104"/>
      <c r="B140" s="105"/>
      <c r="C140" s="105"/>
      <c r="D140" s="106"/>
      <c r="E140" s="106"/>
      <c r="F140" s="106"/>
      <c r="G140" s="106"/>
      <c r="H140" s="106"/>
      <c r="I140" s="106"/>
      <c r="J140" s="106"/>
      <c r="K140" s="106"/>
      <c r="L140" s="107">
        <f t="shared" si="12"/>
        <v>0</v>
      </c>
      <c r="M140" s="109"/>
      <c r="N140" s="92"/>
      <c r="O140" s="92"/>
      <c r="P140" s="92"/>
      <c r="Q140" s="92"/>
      <c r="R140" s="92"/>
      <c r="S140" s="92"/>
      <c r="T140" s="92"/>
      <c r="U140" s="92"/>
      <c r="V140" s="92"/>
      <c r="W140" s="92"/>
    </row>
    <row r="141" spans="1:23" ht="30" customHeight="1">
      <c r="A141" s="104"/>
      <c r="B141" s="105"/>
      <c r="C141" s="105"/>
      <c r="D141" s="106"/>
      <c r="E141" s="106"/>
      <c r="F141" s="106"/>
      <c r="G141" s="106"/>
      <c r="H141" s="106"/>
      <c r="I141" s="106"/>
      <c r="J141" s="106"/>
      <c r="K141" s="106"/>
      <c r="L141" s="107">
        <f t="shared" si="12"/>
        <v>0</v>
      </c>
      <c r="M141" s="109"/>
      <c r="N141" s="92"/>
      <c r="O141" s="92"/>
      <c r="P141" s="92"/>
      <c r="Q141" s="92"/>
      <c r="R141" s="92"/>
      <c r="S141" s="92"/>
      <c r="T141" s="92"/>
      <c r="U141" s="92"/>
      <c r="V141" s="92"/>
      <c r="W141" s="92"/>
    </row>
    <row r="142" spans="1:23" ht="30" customHeight="1">
      <c r="A142" s="104"/>
      <c r="B142" s="105"/>
      <c r="C142" s="105"/>
      <c r="D142" s="106"/>
      <c r="E142" s="106"/>
      <c r="F142" s="106"/>
      <c r="G142" s="106"/>
      <c r="H142" s="106"/>
      <c r="I142" s="106"/>
      <c r="J142" s="106"/>
      <c r="K142" s="106"/>
      <c r="L142" s="107">
        <f t="shared" si="12"/>
        <v>0</v>
      </c>
      <c r="M142" s="109"/>
      <c r="N142" s="92"/>
      <c r="O142" s="92"/>
      <c r="P142" s="92"/>
      <c r="Q142" s="92"/>
      <c r="R142" s="92"/>
      <c r="S142" s="92"/>
      <c r="T142" s="92"/>
      <c r="U142" s="92"/>
      <c r="V142" s="92"/>
      <c r="W142" s="92"/>
    </row>
    <row r="143" spans="1:23" ht="30" customHeight="1">
      <c r="A143" s="104"/>
      <c r="B143" s="105"/>
      <c r="C143" s="105"/>
      <c r="D143" s="106"/>
      <c r="E143" s="106"/>
      <c r="F143" s="106"/>
      <c r="G143" s="106"/>
      <c r="H143" s="106"/>
      <c r="I143" s="106"/>
      <c r="J143" s="106"/>
      <c r="K143" s="106"/>
      <c r="L143" s="107">
        <f t="shared" si="12"/>
        <v>0</v>
      </c>
      <c r="M143" s="109"/>
      <c r="N143" s="92"/>
      <c r="O143" s="92"/>
      <c r="P143" s="92"/>
      <c r="Q143" s="92"/>
      <c r="R143" s="92"/>
      <c r="S143" s="92"/>
      <c r="T143" s="92"/>
      <c r="U143" s="92"/>
      <c r="V143" s="92"/>
      <c r="W143" s="92"/>
    </row>
    <row r="144" spans="1:23" ht="30" customHeight="1">
      <c r="A144" s="104"/>
      <c r="B144" s="105"/>
      <c r="C144" s="105"/>
      <c r="D144" s="106"/>
      <c r="E144" s="106"/>
      <c r="F144" s="106"/>
      <c r="G144" s="106"/>
      <c r="H144" s="106"/>
      <c r="I144" s="106"/>
      <c r="J144" s="106"/>
      <c r="K144" s="106"/>
      <c r="L144" s="107">
        <f t="shared" si="12"/>
        <v>0</v>
      </c>
      <c r="M144" s="109"/>
      <c r="N144" s="92"/>
      <c r="O144" s="92"/>
      <c r="P144" s="92"/>
      <c r="Q144" s="92"/>
      <c r="R144" s="92"/>
      <c r="S144" s="92"/>
      <c r="T144" s="92"/>
      <c r="U144" s="92"/>
      <c r="V144" s="92"/>
      <c r="W144" s="92"/>
    </row>
    <row r="145" spans="1:23" ht="30" customHeight="1">
      <c r="A145" s="104"/>
      <c r="B145" s="105"/>
      <c r="C145" s="105"/>
      <c r="D145" s="106"/>
      <c r="E145" s="106"/>
      <c r="F145" s="106"/>
      <c r="G145" s="106"/>
      <c r="H145" s="106"/>
      <c r="I145" s="106"/>
      <c r="J145" s="106"/>
      <c r="K145" s="106"/>
      <c r="L145" s="107">
        <f t="shared" si="12"/>
        <v>0</v>
      </c>
      <c r="M145" s="109"/>
      <c r="N145" s="92"/>
      <c r="O145" s="92"/>
      <c r="P145" s="92"/>
      <c r="Q145" s="92"/>
      <c r="R145" s="92"/>
      <c r="S145" s="92"/>
      <c r="T145" s="92"/>
      <c r="U145" s="92"/>
      <c r="V145" s="92"/>
      <c r="W145" s="92"/>
    </row>
    <row r="146" spans="1:23" ht="30" customHeight="1">
      <c r="A146" s="104"/>
      <c r="B146" s="105"/>
      <c r="C146" s="105"/>
      <c r="D146" s="106"/>
      <c r="E146" s="106"/>
      <c r="F146" s="106"/>
      <c r="G146" s="106"/>
      <c r="H146" s="106"/>
      <c r="I146" s="106"/>
      <c r="J146" s="106"/>
      <c r="K146" s="106"/>
      <c r="L146" s="107">
        <f t="shared" si="12"/>
        <v>0</v>
      </c>
      <c r="M146" s="109"/>
      <c r="N146" s="92"/>
      <c r="O146" s="92"/>
      <c r="P146" s="92"/>
      <c r="Q146" s="92"/>
      <c r="R146" s="92"/>
      <c r="S146" s="92"/>
      <c r="T146" s="92"/>
      <c r="U146" s="92"/>
      <c r="V146" s="92"/>
      <c r="W146" s="92"/>
    </row>
    <row r="147" spans="1:23" ht="30" customHeight="1">
      <c r="A147" s="181" t="s">
        <v>929</v>
      </c>
      <c r="B147" s="180"/>
      <c r="C147" s="180"/>
      <c r="D147" s="110">
        <f t="shared" ref="D147:K147" si="13">SUM(D130:D146)</f>
        <v>0</v>
      </c>
      <c r="E147" s="110">
        <f t="shared" si="13"/>
        <v>0</v>
      </c>
      <c r="F147" s="110">
        <f t="shared" si="13"/>
        <v>0</v>
      </c>
      <c r="G147" s="110">
        <f t="shared" si="13"/>
        <v>0</v>
      </c>
      <c r="H147" s="110">
        <f t="shared" si="13"/>
        <v>0</v>
      </c>
      <c r="I147" s="110">
        <f t="shared" si="13"/>
        <v>0</v>
      </c>
      <c r="J147" s="110">
        <f t="shared" si="13"/>
        <v>0</v>
      </c>
      <c r="K147" s="110">
        <f t="shared" si="13"/>
        <v>0</v>
      </c>
      <c r="L147" s="111">
        <f t="shared" si="12"/>
        <v>0</v>
      </c>
      <c r="M147" s="109"/>
      <c r="N147" s="92"/>
      <c r="O147" s="92"/>
      <c r="P147" s="92"/>
      <c r="Q147" s="92"/>
      <c r="R147" s="92"/>
      <c r="S147" s="92"/>
      <c r="T147" s="92"/>
      <c r="U147" s="92"/>
      <c r="V147" s="92"/>
      <c r="W147" s="92"/>
    </row>
    <row r="148" spans="1:23" ht="17.25" customHeight="1">
      <c r="A148" s="126"/>
      <c r="B148" s="126"/>
      <c r="C148" s="126"/>
      <c r="D148" s="127"/>
      <c r="E148" s="127"/>
      <c r="F148" s="127"/>
      <c r="G148" s="127"/>
      <c r="H148" s="127"/>
      <c r="I148" s="127"/>
      <c r="J148" s="127"/>
      <c r="K148" s="127"/>
      <c r="L148" s="127"/>
      <c r="M148" s="67"/>
      <c r="N148" s="92"/>
      <c r="O148" s="92"/>
      <c r="P148" s="92"/>
      <c r="Q148" s="92"/>
      <c r="R148" s="92"/>
      <c r="S148" s="92"/>
      <c r="T148" s="92"/>
      <c r="U148" s="92"/>
      <c r="V148" s="92"/>
      <c r="W148" s="92"/>
    </row>
    <row r="149" spans="1:23" ht="16.5" customHeight="1">
      <c r="A149" s="128"/>
      <c r="B149" s="128"/>
      <c r="C149" s="128"/>
      <c r="D149" s="67"/>
      <c r="E149" s="67"/>
      <c r="F149" s="67"/>
      <c r="G149" s="67"/>
      <c r="H149" s="67"/>
      <c r="I149" s="67"/>
      <c r="J149" s="67"/>
      <c r="K149" s="67"/>
      <c r="L149" s="67"/>
      <c r="M149" s="67"/>
      <c r="N149" s="92"/>
      <c r="O149" s="92"/>
      <c r="P149" s="92"/>
      <c r="Q149" s="92"/>
      <c r="R149" s="92"/>
      <c r="S149" s="92"/>
      <c r="T149" s="92"/>
      <c r="U149" s="92"/>
      <c r="V149" s="92"/>
      <c r="W149" s="92"/>
    </row>
  </sheetData>
  <mergeCells count="7">
    <mergeCell ref="A42:C42"/>
    <mergeCell ref="A21:C21"/>
    <mergeCell ref="A147:C147"/>
    <mergeCell ref="A126:C126"/>
    <mergeCell ref="A105:C105"/>
    <mergeCell ref="A84:C84"/>
    <mergeCell ref="A63:C6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showGridLines="0" workbookViewId="0">
      <selection activeCell="J22" sqref="J22"/>
    </sheetView>
  </sheetViews>
  <sheetFormatPr defaultColWidth="17.33203125" defaultRowHeight="15.75" customHeight="1"/>
  <cols>
    <col min="1" max="1" width="8.5546875" customWidth="1"/>
    <col min="2" max="2" width="14.33203125" customWidth="1"/>
    <col min="3" max="14" width="8.5546875" customWidth="1"/>
  </cols>
  <sheetData>
    <row r="1" spans="1:14" ht="15" customHeight="1">
      <c r="A1" s="67"/>
      <c r="B1" s="67"/>
      <c r="C1" s="67"/>
      <c r="D1" s="67"/>
      <c r="E1" s="67"/>
      <c r="F1" s="92"/>
      <c r="G1" s="92"/>
      <c r="H1" s="92"/>
      <c r="I1" s="92"/>
      <c r="J1" s="92"/>
      <c r="K1" s="92"/>
      <c r="L1" s="92"/>
      <c r="M1" s="92"/>
      <c r="N1" s="92"/>
    </row>
    <row r="2" spans="1:14" ht="15" customHeight="1">
      <c r="A2" s="67"/>
      <c r="B2" s="67"/>
      <c r="C2" s="67"/>
      <c r="D2" s="67"/>
      <c r="E2" s="67"/>
      <c r="F2" s="92"/>
      <c r="G2" s="92"/>
      <c r="H2" s="92"/>
      <c r="I2" s="92"/>
      <c r="J2" s="92"/>
      <c r="K2" s="92"/>
      <c r="L2" s="92"/>
      <c r="M2" s="92"/>
      <c r="N2" s="92"/>
    </row>
    <row r="3" spans="1:14" ht="15.75" customHeight="1">
      <c r="A3" s="67"/>
      <c r="B3" s="186" t="s">
        <v>964</v>
      </c>
      <c r="C3" s="180"/>
      <c r="D3" s="180"/>
      <c r="E3" s="180"/>
      <c r="F3" s="92"/>
      <c r="G3" s="92"/>
      <c r="H3" s="92"/>
      <c r="I3" s="92"/>
      <c r="J3" s="92"/>
      <c r="K3" s="92"/>
      <c r="L3" s="92"/>
      <c r="M3" s="92"/>
      <c r="N3" s="92"/>
    </row>
    <row r="4" spans="1:14" ht="15.75" customHeight="1">
      <c r="A4" s="67"/>
      <c r="B4" s="67"/>
      <c r="C4" s="87" t="s">
        <v>965</v>
      </c>
      <c r="D4" s="87" t="s">
        <v>966</v>
      </c>
      <c r="E4" s="67"/>
      <c r="F4" s="92"/>
      <c r="G4" s="92"/>
      <c r="H4" s="92"/>
      <c r="I4" s="92"/>
      <c r="J4" s="92"/>
      <c r="K4" s="92"/>
      <c r="L4" s="92"/>
      <c r="M4" s="92"/>
      <c r="N4" s="92"/>
    </row>
    <row r="5" spans="1:14" ht="15.75" customHeight="1">
      <c r="A5" s="67"/>
      <c r="B5" s="64" t="s">
        <v>967</v>
      </c>
      <c r="C5" s="39">
        <f>SalesFlashReport!I33</f>
        <v>3379</v>
      </c>
      <c r="D5" s="176">
        <f>C5/C5</f>
        <v>1</v>
      </c>
      <c r="E5" s="67"/>
      <c r="F5" s="92"/>
      <c r="G5" s="92"/>
      <c r="H5" s="92"/>
      <c r="I5" s="92"/>
      <c r="J5" s="92"/>
      <c r="K5" s="92"/>
      <c r="L5" s="92"/>
      <c r="M5" s="92"/>
      <c r="N5" s="92"/>
    </row>
    <row r="6" spans="1:14" ht="15.75" customHeight="1">
      <c r="A6" s="67"/>
      <c r="B6" s="177"/>
      <c r="C6" s="67"/>
      <c r="D6" s="176"/>
      <c r="E6" s="67"/>
      <c r="F6" s="92"/>
      <c r="G6" s="92"/>
      <c r="H6" s="92"/>
      <c r="I6" s="92"/>
      <c r="J6" s="92"/>
      <c r="K6" s="92"/>
      <c r="L6" s="92"/>
      <c r="M6" s="92"/>
      <c r="N6" s="92"/>
    </row>
    <row r="7" spans="1:14" ht="15.75" customHeight="1">
      <c r="A7" s="67"/>
      <c r="B7" s="64" t="s">
        <v>968</v>
      </c>
      <c r="C7" s="178" t="e">
        <f>WKLYSUM!C32</f>
        <v>#REF!</v>
      </c>
      <c r="D7" s="176" t="e">
        <f>C7/C5</f>
        <v>#REF!</v>
      </c>
      <c r="E7" s="67"/>
      <c r="F7" s="92"/>
      <c r="G7" s="92"/>
      <c r="H7" s="92"/>
      <c r="I7" s="92"/>
      <c r="J7" s="92"/>
      <c r="K7" s="92"/>
      <c r="L7" s="92"/>
      <c r="M7" s="92"/>
      <c r="N7" s="92"/>
    </row>
    <row r="8" spans="1:14" ht="15.75" customHeight="1">
      <c r="A8" s="67"/>
      <c r="B8" s="177"/>
      <c r="C8" s="67"/>
      <c r="D8" s="176"/>
      <c r="E8" s="67"/>
      <c r="F8" s="92"/>
      <c r="G8" s="92"/>
      <c r="H8" s="92"/>
      <c r="I8" s="92"/>
      <c r="J8" s="92"/>
      <c r="K8" s="92"/>
      <c r="L8" s="92"/>
      <c r="M8" s="92"/>
      <c r="N8" s="92"/>
    </row>
    <row r="9" spans="1:14" ht="15.75" customHeight="1">
      <c r="A9" s="67"/>
      <c r="B9" s="64" t="s">
        <v>969</v>
      </c>
      <c r="C9" s="39" t="e">
        <f>C5-C7</f>
        <v>#REF!</v>
      </c>
      <c r="D9" s="176" t="e">
        <f>C9/C5</f>
        <v>#REF!</v>
      </c>
      <c r="E9" s="67"/>
      <c r="F9" s="92"/>
      <c r="G9" s="92"/>
      <c r="H9" s="92"/>
      <c r="I9" s="92"/>
      <c r="J9" s="92"/>
      <c r="K9" s="92"/>
      <c r="L9" s="92"/>
      <c r="M9" s="92"/>
      <c r="N9" s="92"/>
    </row>
    <row r="10" spans="1:14" ht="15.75" customHeight="1">
      <c r="A10" s="67"/>
      <c r="B10" s="177"/>
      <c r="C10" s="67"/>
      <c r="D10" s="176"/>
      <c r="E10" s="67"/>
      <c r="F10" s="92"/>
      <c r="G10" s="92"/>
      <c r="H10" s="92"/>
      <c r="I10" s="92"/>
      <c r="J10" s="92"/>
      <c r="K10" s="92"/>
      <c r="L10" s="92"/>
      <c r="M10" s="92"/>
      <c r="N10" s="92"/>
    </row>
    <row r="11" spans="1:14" ht="15.75" customHeight="1">
      <c r="A11" s="67"/>
      <c r="B11" s="64" t="s">
        <v>970</v>
      </c>
      <c r="C11" s="39">
        <f>SalesFlashReport!I40</f>
        <v>606.9375</v>
      </c>
      <c r="D11" s="176">
        <f>C11/C5</f>
        <v>0.17962044983722994</v>
      </c>
      <c r="E11" s="67"/>
      <c r="F11" s="92"/>
      <c r="G11" s="92"/>
      <c r="H11" s="92"/>
      <c r="I11" s="92"/>
      <c r="J11" s="92"/>
      <c r="K11" s="92"/>
      <c r="L11" s="92"/>
      <c r="M11" s="92"/>
      <c r="N11" s="92"/>
    </row>
    <row r="12" spans="1:14" ht="15.75" customHeight="1">
      <c r="A12" s="67"/>
      <c r="B12" s="177"/>
      <c r="C12" s="67"/>
      <c r="D12" s="176"/>
      <c r="E12" s="67"/>
      <c r="F12" s="92"/>
      <c r="G12" s="92"/>
      <c r="H12" s="92"/>
      <c r="I12" s="92"/>
      <c r="J12" s="92"/>
      <c r="K12" s="92"/>
      <c r="L12" s="92"/>
      <c r="M12" s="92"/>
      <c r="N12" s="92"/>
    </row>
    <row r="13" spans="1:14" ht="15.75" customHeight="1">
      <c r="A13" s="67"/>
      <c r="B13" s="64" t="s">
        <v>971</v>
      </c>
      <c r="C13" s="178">
        <f>C5*0.15</f>
        <v>506.84999999999997</v>
      </c>
      <c r="D13" s="176">
        <f>C13/C5</f>
        <v>0.15</v>
      </c>
      <c r="E13" s="67"/>
      <c r="F13" s="92"/>
      <c r="G13" s="92"/>
      <c r="H13" s="92"/>
      <c r="I13" s="92"/>
      <c r="J13" s="92"/>
      <c r="K13" s="92"/>
      <c r="L13" s="92"/>
      <c r="M13" s="92"/>
      <c r="N13" s="92"/>
    </row>
    <row r="14" spans="1:14" ht="15.75" customHeight="1">
      <c r="A14" s="67"/>
      <c r="B14" s="177"/>
      <c r="C14" s="67"/>
      <c r="D14" s="176"/>
      <c r="E14" s="67"/>
      <c r="F14" s="92"/>
      <c r="G14" s="92"/>
      <c r="H14" s="92"/>
      <c r="I14" s="92"/>
      <c r="J14" s="92"/>
      <c r="K14" s="92"/>
      <c r="L14" s="92"/>
      <c r="M14" s="92"/>
      <c r="N14" s="92"/>
    </row>
    <row r="15" spans="1:14" ht="15.75" customHeight="1">
      <c r="A15" s="67"/>
      <c r="B15" s="64" t="s">
        <v>972</v>
      </c>
      <c r="C15" s="39" t="e">
        <f>C9-C11-C13</f>
        <v>#REF!</v>
      </c>
      <c r="D15" s="176" t="e">
        <f>C15/C5</f>
        <v>#REF!</v>
      </c>
      <c r="E15" s="67"/>
      <c r="F15" s="92"/>
      <c r="G15" s="92"/>
      <c r="H15" s="92"/>
      <c r="I15" s="92"/>
      <c r="J15" s="92"/>
      <c r="K15" s="92"/>
      <c r="L15" s="92"/>
      <c r="M15" s="92"/>
      <c r="N15" s="92"/>
    </row>
    <row r="16" spans="1:14" ht="12" customHeight="1">
      <c r="A16" s="179"/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</row>
    <row r="17" spans="1:14" ht="12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</row>
    <row r="18" spans="1:14" ht="12" customHeight="1">
      <c r="A18" s="179"/>
      <c r="B18" s="179"/>
      <c r="C18" s="179"/>
      <c r="D18" s="179"/>
      <c r="E18" s="179"/>
      <c r="F18" s="179"/>
      <c r="G18" s="179"/>
      <c r="H18" s="179"/>
      <c r="I18" s="179"/>
      <c r="J18" s="179"/>
      <c r="K18" s="179"/>
      <c r="L18" s="179"/>
      <c r="M18" s="179"/>
      <c r="N18" s="179"/>
    </row>
    <row r="19" spans="1:14" ht="12" customHeight="1">
      <c r="A19" s="179"/>
      <c r="B19" s="179"/>
      <c r="C19" s="179"/>
      <c r="D19" s="179"/>
      <c r="E19" s="179"/>
      <c r="F19" s="179"/>
      <c r="G19" s="179"/>
      <c r="H19" s="179"/>
      <c r="I19" s="179"/>
      <c r="J19" s="179"/>
      <c r="K19" s="179"/>
      <c r="L19" s="179"/>
      <c r="M19" s="179"/>
      <c r="N19" s="179"/>
    </row>
    <row r="20" spans="1:14" ht="12" customHeight="1">
      <c r="A20" s="179"/>
      <c r="B20" s="179"/>
      <c r="C20" s="179"/>
      <c r="D20" s="179"/>
      <c r="E20" s="179"/>
      <c r="F20" s="179"/>
      <c r="G20" s="179"/>
      <c r="H20" s="179"/>
      <c r="I20" s="179"/>
      <c r="J20" s="179"/>
      <c r="K20" s="179"/>
      <c r="L20" s="179"/>
      <c r="M20" s="179"/>
      <c r="N20" s="179"/>
    </row>
  </sheetData>
  <mergeCells count="1">
    <mergeCell ref="B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DailyInventory</vt:lpstr>
      <vt:lpstr>SalesFlashReport</vt:lpstr>
      <vt:lpstr>WKLYSUM</vt:lpstr>
      <vt:lpstr>Truck</vt:lpstr>
      <vt:lpstr>KITCHEN</vt:lpstr>
      <vt:lpstr>FLASH P&amp;L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 Faigel</dc:creator>
  <cp:lastModifiedBy>Jennifer Faigel</cp:lastModifiedBy>
  <dcterms:created xsi:type="dcterms:W3CDTF">2014-10-15T21:33:34Z</dcterms:created>
  <dcterms:modified xsi:type="dcterms:W3CDTF">2015-03-07T19:50:56Z</dcterms:modified>
</cp:coreProperties>
</file>