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315" windowHeight="8475" tabRatio="630"/>
  </bookViews>
  <sheets>
    <sheet name="Cash Based P&amp;L" sheetId="1" r:id="rId1"/>
    <sheet name="Balance Sheet" sheetId="2" r:id="rId2"/>
    <sheet name="Cash Flow " sheetId="3" r:id="rId3"/>
    <sheet name="Debt Service" sheetId="4" r:id="rId4"/>
    <sheet name="Debt Service Calculation" sheetId="5" r:id="rId5"/>
  </sheets>
  <definedNames>
    <definedName name="_xlnm.Print_Area" localSheetId="1">'Balance Sheet'!$A$1:$E$50</definedName>
    <definedName name="_xlnm.Print_Area" localSheetId="0">'Cash Based P&amp;L'!$A$1:$G$141</definedName>
    <definedName name="_xlnm.Print_Titles" localSheetId="0">'Cash Based P&amp;L'!$A:$A,'Cash Based P&amp;L'!$1:$3</definedName>
    <definedName name="_xlnm.Print_Titles" localSheetId="3">'Debt Service'!$1:$1</definedName>
  </definedNames>
  <calcPr calcId="125725" concurrentCalc="0"/>
</workbook>
</file>

<file path=xl/calcChain.xml><?xml version="1.0" encoding="utf-8"?>
<calcChain xmlns="http://schemas.openxmlformats.org/spreadsheetml/2006/main">
  <c r="Y11" i="4"/>
  <c r="V39"/>
  <c r="T11"/>
  <c r="O11"/>
  <c r="L39"/>
  <c r="J11"/>
  <c r="E11"/>
  <c r="B52"/>
  <c r="Q40"/>
  <c r="C131" i="1"/>
  <c r="C26" i="2"/>
  <c r="C27" i="1"/>
  <c r="F27"/>
  <c r="B7" i="5"/>
  <c r="C17" i="1"/>
  <c r="C13"/>
  <c r="F13"/>
  <c r="G13"/>
  <c r="C12"/>
  <c r="C11"/>
  <c r="C9"/>
  <c r="C8"/>
  <c r="C7"/>
  <c r="C6"/>
  <c r="A45" i="2"/>
  <c r="A44"/>
  <c r="A43"/>
  <c r="A42"/>
  <c r="A41"/>
  <c r="C121" i="1"/>
  <c r="C120"/>
  <c r="C119"/>
  <c r="C110"/>
  <c r="C111"/>
  <c r="C112"/>
  <c r="C113"/>
  <c r="C114"/>
  <c r="C115"/>
  <c r="B45" i="2"/>
  <c r="B44"/>
  <c r="B42"/>
  <c r="B41"/>
  <c r="B128" i="1"/>
  <c r="B122"/>
  <c r="B116"/>
  <c r="B107"/>
  <c r="B134"/>
  <c r="B12" i="3"/>
  <c r="C122" i="1"/>
  <c r="C21" i="2"/>
  <c r="C116" i="1"/>
  <c r="C20" i="2"/>
  <c r="C102" i="1"/>
  <c r="C103"/>
  <c r="C104"/>
  <c r="C105"/>
  <c r="C106"/>
  <c r="B12" i="2"/>
  <c r="B22" i="3"/>
  <c r="B16" i="2"/>
  <c r="E12" i="3"/>
  <c r="E13"/>
  <c r="D12"/>
  <c r="D13"/>
  <c r="X39" i="4"/>
  <c r="S39"/>
  <c r="B7" i="3"/>
  <c r="C109" i="1"/>
  <c r="C118"/>
  <c r="C124"/>
  <c r="C125"/>
  <c r="C126"/>
  <c r="C127"/>
  <c r="C128"/>
  <c r="C22" i="2"/>
  <c r="C132" i="1"/>
  <c r="C27" i="2"/>
  <c r="C133" i="1"/>
  <c r="C28" i="2"/>
  <c r="C101" i="1"/>
  <c r="D1" i="4"/>
  <c r="B1" i="2"/>
  <c r="N39" i="4"/>
  <c r="I39"/>
  <c r="D39"/>
  <c r="B47" i="2"/>
  <c r="B29"/>
  <c r="B23"/>
  <c r="B31"/>
  <c r="B86" i="1"/>
  <c r="B78"/>
  <c r="C74"/>
  <c r="F74"/>
  <c r="G74"/>
  <c r="C75"/>
  <c r="F75"/>
  <c r="G75"/>
  <c r="C76"/>
  <c r="F76"/>
  <c r="G76"/>
  <c r="C77"/>
  <c r="F77"/>
  <c r="G77"/>
  <c r="B64"/>
  <c r="B54"/>
  <c r="B47"/>
  <c r="C47"/>
  <c r="B38"/>
  <c r="C92"/>
  <c r="F92"/>
  <c r="G92"/>
  <c r="C85"/>
  <c r="F85"/>
  <c r="G85"/>
  <c r="C84"/>
  <c r="F84"/>
  <c r="G84"/>
  <c r="C83"/>
  <c r="F83"/>
  <c r="C82"/>
  <c r="F82"/>
  <c r="C73"/>
  <c r="F73"/>
  <c r="G73"/>
  <c r="C72"/>
  <c r="F72"/>
  <c r="G72"/>
  <c r="C71"/>
  <c r="F71"/>
  <c r="G71"/>
  <c r="C70"/>
  <c r="F70"/>
  <c r="G70"/>
  <c r="C69"/>
  <c r="F69"/>
  <c r="C68"/>
  <c r="F68"/>
  <c r="G68"/>
  <c r="C67"/>
  <c r="F67"/>
  <c r="C60"/>
  <c r="F60"/>
  <c r="G60"/>
  <c r="C61"/>
  <c r="F61"/>
  <c r="G61"/>
  <c r="C62"/>
  <c r="F62"/>
  <c r="G62"/>
  <c r="C63"/>
  <c r="F63"/>
  <c r="G63"/>
  <c r="C59"/>
  <c r="F59"/>
  <c r="G59"/>
  <c r="C58"/>
  <c r="F58"/>
  <c r="C57"/>
  <c r="F57"/>
  <c r="C53"/>
  <c r="F53"/>
  <c r="G53"/>
  <c r="C52"/>
  <c r="F52"/>
  <c r="G52"/>
  <c r="C51"/>
  <c r="F51"/>
  <c r="C42"/>
  <c r="F42"/>
  <c r="G42"/>
  <c r="C43"/>
  <c r="F43"/>
  <c r="C44"/>
  <c r="F44"/>
  <c r="G44"/>
  <c r="C45"/>
  <c r="F45"/>
  <c r="G45"/>
  <c r="C46"/>
  <c r="F46"/>
  <c r="G46"/>
  <c r="C41"/>
  <c r="F41"/>
  <c r="C26"/>
  <c r="F26"/>
  <c r="G26"/>
  <c r="D7" i="3"/>
  <c r="C28" i="1"/>
  <c r="F28"/>
  <c r="G28"/>
  <c r="C29"/>
  <c r="F29"/>
  <c r="G29"/>
  <c r="C30"/>
  <c r="F30"/>
  <c r="G30"/>
  <c r="C31"/>
  <c r="F31"/>
  <c r="G31"/>
  <c r="C32"/>
  <c r="F32"/>
  <c r="G32"/>
  <c r="C33"/>
  <c r="F33"/>
  <c r="G33"/>
  <c r="C34"/>
  <c r="F34"/>
  <c r="G34"/>
  <c r="C35"/>
  <c r="F35"/>
  <c r="G35"/>
  <c r="C36"/>
  <c r="F36"/>
  <c r="G36"/>
  <c r="C37"/>
  <c r="F37"/>
  <c r="G37"/>
  <c r="C25"/>
  <c r="F25"/>
  <c r="F17"/>
  <c r="G17"/>
  <c r="F6"/>
  <c r="G6"/>
  <c r="F11"/>
  <c r="G11"/>
  <c r="F12"/>
  <c r="G12"/>
  <c r="C14"/>
  <c r="F14"/>
  <c r="G14"/>
  <c r="C5"/>
  <c r="F5"/>
  <c r="B15"/>
  <c r="B19"/>
  <c r="B88"/>
  <c r="B39" i="4"/>
  <c r="C39"/>
  <c r="G39"/>
  <c r="H39"/>
  <c r="Q49"/>
  <c r="Q45"/>
  <c r="Q41"/>
  <c r="Q48"/>
  <c r="Q44"/>
  <c r="B49" i="2"/>
  <c r="C107" i="1"/>
  <c r="C19" i="2"/>
  <c r="C23"/>
  <c r="C38" i="1"/>
  <c r="C54"/>
  <c r="C64"/>
  <c r="C78"/>
  <c r="C86"/>
  <c r="G41"/>
  <c r="G57"/>
  <c r="G69"/>
  <c r="G5"/>
  <c r="G82"/>
  <c r="C15"/>
  <c r="C19"/>
  <c r="C7" i="3"/>
  <c r="B13"/>
  <c r="C12"/>
  <c r="C13"/>
  <c r="C29" i="2"/>
  <c r="C134" i="1"/>
  <c r="G27"/>
  <c r="E7" i="3"/>
  <c r="G83" i="1"/>
  <c r="F86"/>
  <c r="G86"/>
  <c r="G67"/>
  <c r="G78"/>
  <c r="F78"/>
  <c r="G58"/>
  <c r="G64"/>
  <c r="F64"/>
  <c r="F54"/>
  <c r="G51"/>
  <c r="G54"/>
  <c r="C88"/>
  <c r="G43"/>
  <c r="F47"/>
  <c r="G47"/>
  <c r="F38"/>
  <c r="G25"/>
  <c r="G38"/>
  <c r="G88"/>
  <c r="B90"/>
  <c r="Q42" i="4"/>
  <c r="Q46"/>
  <c r="Q50"/>
  <c r="Q43"/>
  <c r="Q47"/>
  <c r="Q39"/>
  <c r="R39"/>
  <c r="T39"/>
  <c r="B65"/>
  <c r="B16"/>
  <c r="C90" i="1"/>
  <c r="F15"/>
  <c r="F19"/>
  <c r="G15"/>
  <c r="G19"/>
  <c r="F88"/>
  <c r="G90"/>
  <c r="F90"/>
  <c r="Q51" i="4"/>
  <c r="J39"/>
  <c r="G40"/>
  <c r="I40"/>
  <c r="H40"/>
  <c r="J40"/>
  <c r="G41"/>
  <c r="I41"/>
  <c r="H41"/>
  <c r="J41"/>
  <c r="G42"/>
  <c r="I42"/>
  <c r="H42"/>
  <c r="J42"/>
  <c r="G43"/>
  <c r="I43"/>
  <c r="H43"/>
  <c r="J43"/>
  <c r="G44"/>
  <c r="I44"/>
  <c r="H44"/>
  <c r="J44"/>
  <c r="I45"/>
  <c r="G45"/>
  <c r="H45"/>
  <c r="J45"/>
  <c r="I46"/>
  <c r="J46"/>
  <c r="G46"/>
  <c r="H46"/>
  <c r="I47"/>
  <c r="G47"/>
  <c r="H47"/>
  <c r="J47"/>
  <c r="I48"/>
  <c r="G48"/>
  <c r="H48"/>
  <c r="J48"/>
  <c r="G49"/>
  <c r="I49"/>
  <c r="H49"/>
  <c r="J49"/>
  <c r="I50"/>
  <c r="G50"/>
  <c r="G51"/>
  <c r="H50"/>
  <c r="I51"/>
  <c r="J50"/>
  <c r="I52"/>
  <c r="J51"/>
  <c r="D31"/>
  <c r="C42" i="2"/>
  <c r="G52" i="4"/>
  <c r="H52"/>
  <c r="J52"/>
  <c r="W39"/>
  <c r="S40"/>
  <c r="T40"/>
  <c r="M39"/>
  <c r="E39"/>
  <c r="I53"/>
  <c r="J53"/>
  <c r="G53"/>
  <c r="H51"/>
  <c r="B40"/>
  <c r="D40"/>
  <c r="Y39"/>
  <c r="B19" i="3"/>
  <c r="C19"/>
  <c r="C20"/>
  <c r="S41" i="4"/>
  <c r="R41"/>
  <c r="T41"/>
  <c r="R40"/>
  <c r="O39"/>
  <c r="B20" i="3"/>
  <c r="G54" i="4"/>
  <c r="J54"/>
  <c r="I54"/>
  <c r="H53"/>
  <c r="C40"/>
  <c r="E40"/>
  <c r="D41"/>
  <c r="X40"/>
  <c r="Y40"/>
  <c r="V40"/>
  <c r="T42"/>
  <c r="S42"/>
  <c r="L40"/>
  <c r="O40"/>
  <c r="N40"/>
  <c r="B41"/>
  <c r="I55"/>
  <c r="J55"/>
  <c r="G55"/>
  <c r="H54"/>
  <c r="C41"/>
  <c r="E41"/>
  <c r="V41"/>
  <c r="Y41"/>
  <c r="X41"/>
  <c r="W40"/>
  <c r="R42"/>
  <c r="S43"/>
  <c r="R43"/>
  <c r="T43"/>
  <c r="N41"/>
  <c r="D16"/>
  <c r="L41"/>
  <c r="M41"/>
  <c r="O41"/>
  <c r="C16"/>
  <c r="M40"/>
  <c r="D42"/>
  <c r="B42"/>
  <c r="I56"/>
  <c r="G56"/>
  <c r="H56"/>
  <c r="J56"/>
  <c r="H55"/>
  <c r="C42"/>
  <c r="E42"/>
  <c r="V42"/>
  <c r="X42"/>
  <c r="Y42"/>
  <c r="W41"/>
  <c r="T44"/>
  <c r="S44"/>
  <c r="N42"/>
  <c r="L42"/>
  <c r="M42"/>
  <c r="O42"/>
  <c r="B43"/>
  <c r="D43"/>
  <c r="I57"/>
  <c r="G57"/>
  <c r="H57"/>
  <c r="J57"/>
  <c r="C43"/>
  <c r="E43"/>
  <c r="V43"/>
  <c r="X43"/>
  <c r="Y43"/>
  <c r="W42"/>
  <c r="R44"/>
  <c r="S45"/>
  <c r="R45"/>
  <c r="T45"/>
  <c r="N43"/>
  <c r="O43"/>
  <c r="L43"/>
  <c r="E16"/>
  <c r="D44"/>
  <c r="B44"/>
  <c r="C44"/>
  <c r="E44"/>
  <c r="I58"/>
  <c r="J58"/>
  <c r="G58"/>
  <c r="H58"/>
  <c r="D45"/>
  <c r="V44"/>
  <c r="X44"/>
  <c r="Y44"/>
  <c r="W43"/>
  <c r="S46"/>
  <c r="T46"/>
  <c r="L44"/>
  <c r="O44"/>
  <c r="N44"/>
  <c r="F16"/>
  <c r="M43"/>
  <c r="B45"/>
  <c r="C45"/>
  <c r="E45"/>
  <c r="I59"/>
  <c r="G59"/>
  <c r="J59"/>
  <c r="V45"/>
  <c r="X45"/>
  <c r="Y45"/>
  <c r="W44"/>
  <c r="S47"/>
  <c r="R47"/>
  <c r="T47"/>
  <c r="R46"/>
  <c r="L45"/>
  <c r="O45"/>
  <c r="N45"/>
  <c r="H16"/>
  <c r="M44"/>
  <c r="G16"/>
  <c r="B46"/>
  <c r="D46"/>
  <c r="G60"/>
  <c r="I60"/>
  <c r="J60"/>
  <c r="H59"/>
  <c r="X46"/>
  <c r="Y46"/>
  <c r="V46"/>
  <c r="W45"/>
  <c r="S48"/>
  <c r="T48"/>
  <c r="M45"/>
  <c r="L46"/>
  <c r="O46"/>
  <c r="N46"/>
  <c r="I16"/>
  <c r="C46"/>
  <c r="E46"/>
  <c r="B47"/>
  <c r="D47"/>
  <c r="C47"/>
  <c r="E47"/>
  <c r="G61"/>
  <c r="I61"/>
  <c r="J61"/>
  <c r="H60"/>
  <c r="V47"/>
  <c r="X47"/>
  <c r="N47"/>
  <c r="J16"/>
  <c r="Y47"/>
  <c r="W46"/>
  <c r="S49"/>
  <c r="R49"/>
  <c r="T49"/>
  <c r="R48"/>
  <c r="O47"/>
  <c r="L47"/>
  <c r="M47"/>
  <c r="M46"/>
  <c r="D48"/>
  <c r="B48"/>
  <c r="G62"/>
  <c r="I62"/>
  <c r="J62"/>
  <c r="H61"/>
  <c r="X48"/>
  <c r="Y48"/>
  <c r="V48"/>
  <c r="W48"/>
  <c r="W47"/>
  <c r="S50"/>
  <c r="T50"/>
  <c r="N48"/>
  <c r="O48"/>
  <c r="L48"/>
  <c r="M48"/>
  <c r="K16"/>
  <c r="C48"/>
  <c r="E48"/>
  <c r="D49"/>
  <c r="B49"/>
  <c r="G63"/>
  <c r="I63"/>
  <c r="I64"/>
  <c r="J63"/>
  <c r="H62"/>
  <c r="X49"/>
  <c r="V49"/>
  <c r="W49"/>
  <c r="Y49"/>
  <c r="T51"/>
  <c r="R50"/>
  <c r="R51"/>
  <c r="S51"/>
  <c r="L49"/>
  <c r="N49"/>
  <c r="O49"/>
  <c r="L16"/>
  <c r="C49"/>
  <c r="E49"/>
  <c r="I65"/>
  <c r="J64"/>
  <c r="H63"/>
  <c r="H64"/>
  <c r="G64"/>
  <c r="X50"/>
  <c r="X51"/>
  <c r="V50"/>
  <c r="Y50"/>
  <c r="Q52"/>
  <c r="D33"/>
  <c r="C44" i="2"/>
  <c r="S52" i="4"/>
  <c r="L50"/>
  <c r="N50"/>
  <c r="N51"/>
  <c r="O50"/>
  <c r="M49"/>
  <c r="B50"/>
  <c r="D50"/>
  <c r="G65"/>
  <c r="E31"/>
  <c r="W50"/>
  <c r="W51"/>
  <c r="V51"/>
  <c r="Y51"/>
  <c r="R52"/>
  <c r="N52"/>
  <c r="O51"/>
  <c r="M50"/>
  <c r="M51"/>
  <c r="L51"/>
  <c r="D23"/>
  <c r="B51"/>
  <c r="C50"/>
  <c r="D51"/>
  <c r="D24"/>
  <c r="M16"/>
  <c r="B94" i="1"/>
  <c r="H65" i="4"/>
  <c r="X52"/>
  <c r="D34"/>
  <c r="C45" i="2"/>
  <c r="V52" i="4"/>
  <c r="D22"/>
  <c r="T52"/>
  <c r="D32"/>
  <c r="C43" i="2"/>
  <c r="L52" i="4"/>
  <c r="B96" i="1"/>
  <c r="B6" i="3"/>
  <c r="C94" i="1"/>
  <c r="C96"/>
  <c r="C51" i="4"/>
  <c r="E50"/>
  <c r="J65"/>
  <c r="W52"/>
  <c r="S53"/>
  <c r="Q53"/>
  <c r="T53"/>
  <c r="M52"/>
  <c r="D52"/>
  <c r="C52"/>
  <c r="E51"/>
  <c r="D30"/>
  <c r="C41" i="2"/>
  <c r="C47"/>
  <c r="E52" i="4"/>
  <c r="B8" i="3"/>
  <c r="B23"/>
  <c r="B24"/>
  <c r="C6"/>
  <c r="C8"/>
  <c r="C23"/>
  <c r="C24"/>
  <c r="I66" i="4"/>
  <c r="J66"/>
  <c r="G66"/>
  <c r="Y52"/>
  <c r="R53"/>
  <c r="S54"/>
  <c r="Q54"/>
  <c r="R54"/>
  <c r="T54"/>
  <c r="O52"/>
  <c r="C12" i="2"/>
  <c r="C16"/>
  <c r="C31"/>
  <c r="C49"/>
  <c r="D22" i="3"/>
  <c r="B53" i="4"/>
  <c r="D53"/>
  <c r="I67"/>
  <c r="J67"/>
  <c r="G67"/>
  <c r="H67"/>
  <c r="H66"/>
  <c r="X53"/>
  <c r="Y53"/>
  <c r="V53"/>
  <c r="S55"/>
  <c r="Q55"/>
  <c r="R55"/>
  <c r="T55"/>
  <c r="L53"/>
  <c r="O53"/>
  <c r="N53"/>
  <c r="C53"/>
  <c r="E53"/>
  <c r="D54"/>
  <c r="B54"/>
  <c r="G68"/>
  <c r="J68"/>
  <c r="I68"/>
  <c r="W53"/>
  <c r="V54"/>
  <c r="X54"/>
  <c r="W54"/>
  <c r="Y54"/>
  <c r="T56"/>
  <c r="S56"/>
  <c r="Q56"/>
  <c r="L54"/>
  <c r="O54"/>
  <c r="N54"/>
  <c r="M53"/>
  <c r="C54"/>
  <c r="E54"/>
  <c r="D55"/>
  <c r="B55"/>
  <c r="G69"/>
  <c r="J69"/>
  <c r="I69"/>
  <c r="H68"/>
  <c r="X55"/>
  <c r="V55"/>
  <c r="Y55"/>
  <c r="R56"/>
  <c r="S57"/>
  <c r="Q57"/>
  <c r="R57"/>
  <c r="T57"/>
  <c r="L55"/>
  <c r="O55"/>
  <c r="N55"/>
  <c r="M54"/>
  <c r="C55"/>
  <c r="E55"/>
  <c r="B56"/>
  <c r="D56"/>
  <c r="G70"/>
  <c r="J70"/>
  <c r="I70"/>
  <c r="H69"/>
  <c r="X56"/>
  <c r="V56"/>
  <c r="Y56"/>
  <c r="W55"/>
  <c r="T58"/>
  <c r="Q58"/>
  <c r="S58"/>
  <c r="R58"/>
  <c r="N56"/>
  <c r="O56"/>
  <c r="L56"/>
  <c r="M56"/>
  <c r="M55"/>
  <c r="C56"/>
  <c r="E56"/>
  <c r="G71"/>
  <c r="J71"/>
  <c r="I71"/>
  <c r="H70"/>
  <c r="W56"/>
  <c r="V57"/>
  <c r="X57"/>
  <c r="Y57"/>
  <c r="S59"/>
  <c r="Q59"/>
  <c r="R59"/>
  <c r="T59"/>
  <c r="L57"/>
  <c r="O57"/>
  <c r="N57"/>
  <c r="D57"/>
  <c r="B57"/>
  <c r="C57"/>
  <c r="E57"/>
  <c r="I72"/>
  <c r="J72"/>
  <c r="G72"/>
  <c r="H71"/>
  <c r="V58"/>
  <c r="X58"/>
  <c r="Y58"/>
  <c r="W57"/>
  <c r="T60"/>
  <c r="Q60"/>
  <c r="S60"/>
  <c r="R60"/>
  <c r="N58"/>
  <c r="L58"/>
  <c r="M58"/>
  <c r="O58"/>
  <c r="M57"/>
  <c r="B58"/>
  <c r="D58"/>
  <c r="I73"/>
  <c r="J73"/>
  <c r="G73"/>
  <c r="H73"/>
  <c r="H72"/>
  <c r="X59"/>
  <c r="V59"/>
  <c r="W59"/>
  <c r="Y59"/>
  <c r="W58"/>
  <c r="T61"/>
  <c r="Q61"/>
  <c r="S61"/>
  <c r="R61"/>
  <c r="L59"/>
  <c r="N59"/>
  <c r="O59"/>
  <c r="C58"/>
  <c r="E58"/>
  <c r="G74"/>
  <c r="J74"/>
  <c r="I74"/>
  <c r="X60"/>
  <c r="V60"/>
  <c r="W60"/>
  <c r="Y60"/>
  <c r="S62"/>
  <c r="Q62"/>
  <c r="R62"/>
  <c r="T62"/>
  <c r="L60"/>
  <c r="N60"/>
  <c r="O60"/>
  <c r="M59"/>
  <c r="D59"/>
  <c r="B59"/>
  <c r="C59"/>
  <c r="E59"/>
  <c r="I75"/>
  <c r="J75"/>
  <c r="G75"/>
  <c r="H75"/>
  <c r="H74"/>
  <c r="V61"/>
  <c r="Y61"/>
  <c r="X61"/>
  <c r="T63"/>
  <c r="S63"/>
  <c r="S64"/>
  <c r="Q63"/>
  <c r="L61"/>
  <c r="N61"/>
  <c r="O61"/>
  <c r="M60"/>
  <c r="B60"/>
  <c r="D60"/>
  <c r="G76"/>
  <c r="I76"/>
  <c r="I77"/>
  <c r="J76"/>
  <c r="J77"/>
  <c r="F31"/>
  <c r="X62"/>
  <c r="V62"/>
  <c r="W62"/>
  <c r="Y62"/>
  <c r="W61"/>
  <c r="R63"/>
  <c r="R64"/>
  <c r="Q64"/>
  <c r="T64"/>
  <c r="L62"/>
  <c r="N62"/>
  <c r="O62"/>
  <c r="M61"/>
  <c r="C60"/>
  <c r="E60"/>
  <c r="H76"/>
  <c r="H77"/>
  <c r="G77"/>
  <c r="V63"/>
  <c r="Y63"/>
  <c r="X63"/>
  <c r="X64"/>
  <c r="Q65"/>
  <c r="E33"/>
  <c r="S65"/>
  <c r="O63"/>
  <c r="N63"/>
  <c r="N64"/>
  <c r="L63"/>
  <c r="M62"/>
  <c r="B61"/>
  <c r="D61"/>
  <c r="Y64"/>
  <c r="W63"/>
  <c r="W64"/>
  <c r="V64"/>
  <c r="R65"/>
  <c r="M63"/>
  <c r="M64"/>
  <c r="L64"/>
  <c r="E23"/>
  <c r="B16" i="5"/>
  <c r="O64" i="4"/>
  <c r="N65"/>
  <c r="C61"/>
  <c r="E61"/>
  <c r="X65"/>
  <c r="V65"/>
  <c r="E34"/>
  <c r="T65"/>
  <c r="E32"/>
  <c r="L65"/>
  <c r="B62"/>
  <c r="D62"/>
  <c r="W65"/>
  <c r="T66"/>
  <c r="S66"/>
  <c r="Q66"/>
  <c r="M65"/>
  <c r="C62"/>
  <c r="E62"/>
  <c r="Y65"/>
  <c r="R66"/>
  <c r="Q67"/>
  <c r="S67"/>
  <c r="T67"/>
  <c r="O65"/>
  <c r="D63"/>
  <c r="D64"/>
  <c r="E24"/>
  <c r="B63"/>
  <c r="X66"/>
  <c r="Y66"/>
  <c r="V66"/>
  <c r="Q68"/>
  <c r="S68"/>
  <c r="T68"/>
  <c r="R67"/>
  <c r="L66"/>
  <c r="N66"/>
  <c r="O66"/>
  <c r="C63"/>
  <c r="B64"/>
  <c r="E22"/>
  <c r="F94" i="1"/>
  <c r="B15" i="5"/>
  <c r="V67" i="4"/>
  <c r="Y67"/>
  <c r="X67"/>
  <c r="W66"/>
  <c r="S69"/>
  <c r="Q69"/>
  <c r="T69"/>
  <c r="R68"/>
  <c r="N67"/>
  <c r="L67"/>
  <c r="M67"/>
  <c r="O67"/>
  <c r="M66"/>
  <c r="B14" i="5"/>
  <c r="B17"/>
  <c r="D19" i="3"/>
  <c r="D20"/>
  <c r="F96" i="1"/>
  <c r="B6" i="5"/>
  <c r="C64" i="4"/>
  <c r="E63"/>
  <c r="X68"/>
  <c r="Y68"/>
  <c r="V68"/>
  <c r="W67"/>
  <c r="R69"/>
  <c r="T70"/>
  <c r="S70"/>
  <c r="Q70"/>
  <c r="L68"/>
  <c r="N68"/>
  <c r="O68"/>
  <c r="E64"/>
  <c r="E30"/>
  <c r="D65"/>
  <c r="C65"/>
  <c r="E65"/>
  <c r="D6" i="3"/>
  <c r="D8"/>
  <c r="D23"/>
  <c r="D24"/>
  <c r="E22"/>
  <c r="B5" i="5"/>
  <c r="B8"/>
  <c r="X69" i="4"/>
  <c r="Y69"/>
  <c r="V69"/>
  <c r="W69"/>
  <c r="W68"/>
  <c r="R70"/>
  <c r="Q71"/>
  <c r="S71"/>
  <c r="T71"/>
  <c r="L69"/>
  <c r="N69"/>
  <c r="O69"/>
  <c r="M68"/>
  <c r="D66"/>
  <c r="B66"/>
  <c r="C66"/>
  <c r="E66"/>
  <c r="B12" i="5"/>
  <c r="B19"/>
  <c r="V70" i="4"/>
  <c r="Y70"/>
  <c r="X70"/>
  <c r="Q72"/>
  <c r="S72"/>
  <c r="T72"/>
  <c r="R71"/>
  <c r="N70"/>
  <c r="L70"/>
  <c r="M70"/>
  <c r="O70"/>
  <c r="M69"/>
  <c r="D67"/>
  <c r="B67"/>
  <c r="C67"/>
  <c r="E67"/>
  <c r="V71"/>
  <c r="Y71"/>
  <c r="X71"/>
  <c r="W70"/>
  <c r="Q73"/>
  <c r="S73"/>
  <c r="T73"/>
  <c r="R72"/>
  <c r="L71"/>
  <c r="N71"/>
  <c r="O71"/>
  <c r="B68"/>
  <c r="D68"/>
  <c r="V72"/>
  <c r="Y72"/>
  <c r="X72"/>
  <c r="W71"/>
  <c r="Q74"/>
  <c r="S74"/>
  <c r="T74"/>
  <c r="R73"/>
  <c r="L72"/>
  <c r="N72"/>
  <c r="O72"/>
  <c r="M71"/>
  <c r="C68"/>
  <c r="E68"/>
  <c r="V73"/>
  <c r="Y73"/>
  <c r="X73"/>
  <c r="W72"/>
  <c r="S75"/>
  <c r="Q75"/>
  <c r="R75"/>
  <c r="T75"/>
  <c r="R74"/>
  <c r="L73"/>
  <c r="N73"/>
  <c r="O73"/>
  <c r="M72"/>
  <c r="D69"/>
  <c r="B69"/>
  <c r="C69"/>
  <c r="E69"/>
  <c r="V74"/>
  <c r="Y74"/>
  <c r="X74"/>
  <c r="W73"/>
  <c r="T76"/>
  <c r="T77"/>
  <c r="F33"/>
  <c r="Q76"/>
  <c r="S76"/>
  <c r="S77"/>
  <c r="N74"/>
  <c r="L74"/>
  <c r="M74"/>
  <c r="O74"/>
  <c r="M73"/>
  <c r="B70"/>
  <c r="D70"/>
  <c r="V75"/>
  <c r="Y75"/>
  <c r="X75"/>
  <c r="W74"/>
  <c r="R76"/>
  <c r="R77"/>
  <c r="Q77"/>
  <c r="N75"/>
  <c r="L75"/>
  <c r="M75"/>
  <c r="O75"/>
  <c r="C70"/>
  <c r="E70"/>
  <c r="Y76"/>
  <c r="Y77"/>
  <c r="F34"/>
  <c r="X76"/>
  <c r="X77"/>
  <c r="V76"/>
  <c r="W75"/>
  <c r="L76"/>
  <c r="N76"/>
  <c r="N77"/>
  <c r="O76"/>
  <c r="O77"/>
  <c r="F32"/>
  <c r="D71"/>
  <c r="B71"/>
  <c r="W76"/>
  <c r="W77"/>
  <c r="V77"/>
  <c r="M76"/>
  <c r="M77"/>
  <c r="L77"/>
  <c r="F23"/>
  <c r="C71"/>
  <c r="E71"/>
  <c r="B72"/>
  <c r="D72"/>
  <c r="C72"/>
  <c r="E72"/>
  <c r="D73"/>
  <c r="B73"/>
  <c r="C73"/>
  <c r="E73"/>
  <c r="D74"/>
  <c r="B74"/>
  <c r="C74"/>
  <c r="E74"/>
  <c r="D75"/>
  <c r="B75"/>
  <c r="C75"/>
  <c r="E75"/>
  <c r="D76"/>
  <c r="D77"/>
  <c r="F24"/>
  <c r="G94" i="1"/>
  <c r="G96"/>
  <c r="E6" i="3"/>
  <c r="E8"/>
  <c r="B76" i="4"/>
  <c r="C76"/>
  <c r="B77"/>
  <c r="F22"/>
  <c r="E19" i="3"/>
  <c r="E20"/>
  <c r="E23"/>
  <c r="E24"/>
  <c r="C77" i="4"/>
  <c r="E76"/>
  <c r="E77"/>
  <c r="F30"/>
</calcChain>
</file>

<file path=xl/sharedStrings.xml><?xml version="1.0" encoding="utf-8"?>
<sst xmlns="http://schemas.openxmlformats.org/spreadsheetml/2006/main" count="323" uniqueCount="233">
  <si>
    <t>Revenue</t>
  </si>
  <si>
    <t>Total Revenues</t>
  </si>
  <si>
    <t>Expenses</t>
  </si>
  <si>
    <t>Cost of Goods Sold</t>
  </si>
  <si>
    <t>Gross Profit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</si>
  <si>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</si>
  <si>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</si>
  <si>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</si>
  <si>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</si>
  <si>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</si>
  <si>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</si>
  <si>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</si>
  <si>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</si>
  <si>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</si>
  <si>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</si>
  <si>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</si>
  <si>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</si>
  <si>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 1</t>
  </si>
  <si>
    <t>Expected Annual Change</t>
  </si>
  <si>
    <t>Year 2</t>
  </si>
  <si>
    <t>Year 3</t>
  </si>
  <si>
    <t>Animal Feed</t>
  </si>
  <si>
    <t>Direct Operating</t>
  </si>
  <si>
    <t>Seeds and Seedlings</t>
  </si>
  <si>
    <t>Payroll and Benefits</t>
  </si>
  <si>
    <t>Payroll Taxes</t>
  </si>
  <si>
    <t>Rent</t>
  </si>
  <si>
    <t>Utilities: Gas and Electric</t>
  </si>
  <si>
    <t>General and Administrative</t>
  </si>
  <si>
    <t>Telephone</t>
  </si>
  <si>
    <t>Web-hosting/Internet Expense</t>
  </si>
  <si>
    <t>Office Equipment and Supplies</t>
  </si>
  <si>
    <t xml:space="preserve">Other </t>
  </si>
  <si>
    <t>Repairs and Maintenance</t>
  </si>
  <si>
    <t>Equipment</t>
  </si>
  <si>
    <t>Orchard/Vegetable Fields</t>
  </si>
  <si>
    <t>Coolers/Refrigeration</t>
  </si>
  <si>
    <t>Depreciation Expense</t>
  </si>
  <si>
    <t xml:space="preserve">Buildings </t>
  </si>
  <si>
    <t>Greenhouse(s)</t>
  </si>
  <si>
    <t>Greenhouse Expenses</t>
  </si>
  <si>
    <t>Car and Truck Expenses</t>
  </si>
  <si>
    <t>Other Direct Operating Expense</t>
  </si>
  <si>
    <t>Health Insurance</t>
  </si>
  <si>
    <t>Insurance - Liability</t>
  </si>
  <si>
    <t>Insurance - Other</t>
  </si>
  <si>
    <t>Capital Expenses</t>
  </si>
  <si>
    <t>Fertilizer/Compost</t>
  </si>
  <si>
    <t>Insurance - Auto</t>
  </si>
  <si>
    <t>Employee Meals</t>
  </si>
  <si>
    <t>Bank Charges</t>
  </si>
  <si>
    <t>Postage</t>
  </si>
  <si>
    <t>Gasoline/Oil/Fuel/Propane</t>
  </si>
  <si>
    <t>Top Soil/Potting Soil</t>
  </si>
  <si>
    <t>Advertising and Promotion</t>
  </si>
  <si>
    <t>Farmers' Market Stall Fees</t>
  </si>
  <si>
    <t xml:space="preserve">Promotional Items </t>
  </si>
  <si>
    <t>Advertising Expense</t>
  </si>
  <si>
    <t xml:space="preserve">Packaging </t>
  </si>
  <si>
    <t>Occupancy</t>
  </si>
  <si>
    <t>Organic Certification</t>
  </si>
  <si>
    <t>Ag. Supplies</t>
  </si>
  <si>
    <t>Equipment Rentals</t>
  </si>
  <si>
    <t>Animal Housing/Coops/Pastures</t>
  </si>
  <si>
    <t>Interest Expense</t>
  </si>
  <si>
    <t>Income Taxes</t>
  </si>
  <si>
    <t>Net Income</t>
  </si>
  <si>
    <t>Total Direct Operating</t>
  </si>
  <si>
    <t>Salary Expense</t>
  </si>
  <si>
    <t>Hourly Labor Expense</t>
  </si>
  <si>
    <t>Other Payroll and Benefits Expense</t>
  </si>
  <si>
    <t>Total Payroll and Benefits Expense</t>
  </si>
  <si>
    <t>Other Occupancy Expense</t>
  </si>
  <si>
    <t>Total Occupancy Expense</t>
  </si>
  <si>
    <t>Insurance - Farm</t>
  </si>
  <si>
    <t>Other Repairs and Maintenance</t>
  </si>
  <si>
    <t>Total Repairs and Maintenance Expense</t>
  </si>
  <si>
    <t>Total General and Administrative</t>
  </si>
  <si>
    <t>Total Advertising Expense</t>
  </si>
  <si>
    <t>Total Operating Expense</t>
  </si>
  <si>
    <t>$ increase</t>
  </si>
  <si>
    <t>%increase</t>
  </si>
  <si>
    <t>Net Operating Income</t>
  </si>
  <si>
    <t>Assets</t>
  </si>
  <si>
    <t>Buildings</t>
  </si>
  <si>
    <t>Accounts Receivable</t>
  </si>
  <si>
    <t>Pre Paid Expenses</t>
  </si>
  <si>
    <t>Crop Inventory</t>
  </si>
  <si>
    <t>Farm Vehicles</t>
  </si>
  <si>
    <t>Machinery and Equipment</t>
  </si>
  <si>
    <t>Real Estate - Land</t>
  </si>
  <si>
    <t>Other</t>
  </si>
  <si>
    <t>Subtotal</t>
  </si>
  <si>
    <t>Liabilities</t>
  </si>
  <si>
    <t>Accounts Payable</t>
  </si>
  <si>
    <t>Long Term</t>
  </si>
  <si>
    <t>Credit Card Debt</t>
  </si>
  <si>
    <t>TOTAL ASSETS</t>
  </si>
  <si>
    <t>TOTAL LIABILITIES</t>
  </si>
  <si>
    <t>TOTAL OWNERS' EQUITY</t>
  </si>
  <si>
    <t>Enter Value</t>
  </si>
  <si>
    <t>Annual Interest Rate</t>
  </si>
  <si>
    <t>Number of Payments Per Year</t>
  </si>
  <si>
    <t>Monthly Payment</t>
  </si>
  <si>
    <t>*Monthly Payment</t>
  </si>
  <si>
    <t>Current Amount Owed on Loan</t>
  </si>
  <si>
    <t>Original Amount of Loan</t>
  </si>
  <si>
    <t>Loan # 1 - Car Payment</t>
  </si>
  <si>
    <t>Loan # 2 -Mortgage</t>
  </si>
  <si>
    <t>Principal</t>
  </si>
  <si>
    <t>Interest</t>
  </si>
  <si>
    <t>Ending Balance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</si>
  <si>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</si>
  <si>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</si>
  <si>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</si>
  <si>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</si>
  <si>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</si>
  <si>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</si>
  <si>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</si>
  <si>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</si>
  <si>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</si>
  <si>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</si>
  <si>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</si>
  <si>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</si>
  <si>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 Year 2</t>
  </si>
  <si>
    <t>Total Year 3</t>
  </si>
  <si>
    <t>Original Term of Loan (in Years)</t>
  </si>
  <si>
    <t>Year 1 - Monthly Interest Expense for Income Statement</t>
  </si>
  <si>
    <t>Summary Information for Years 1 - 3</t>
  </si>
  <si>
    <t>Year 1</t>
  </si>
  <si>
    <t>Loan 1</t>
  </si>
  <si>
    <t>Loan 2</t>
  </si>
  <si>
    <t>Loan 3</t>
  </si>
  <si>
    <t>Total Annual Interest Expense</t>
  </si>
  <si>
    <t>Step 1: Enter in Loan Information</t>
  </si>
  <si>
    <t>Step 2: Use Information Below for Debt Service Calculations</t>
  </si>
  <si>
    <t>INCOME STATEMENT:</t>
  </si>
  <si>
    <t>[[ENTER FARM NAME HERE]]</t>
  </si>
  <si>
    <t>Balance Sheet:</t>
  </si>
  <si>
    <t xml:space="preserve">DEBT SERVICE: </t>
  </si>
  <si>
    <t>STATEMENT OF CASH FLOWS:</t>
  </si>
  <si>
    <t>Adj. for Depreciation</t>
  </si>
  <si>
    <t>Cash Flow from Investing</t>
  </si>
  <si>
    <t>Capital Expenditures</t>
  </si>
  <si>
    <t>Interest Expense  will transfer automatically to the Income Statement</t>
  </si>
  <si>
    <t>Current Assets (&lt;1 year)</t>
  </si>
  <si>
    <t>Intermediate Assets (1 - 10 years)</t>
  </si>
  <si>
    <t>Fixed Assets (&gt; 10 years)</t>
  </si>
  <si>
    <t>Breeding Livestock</t>
  </si>
  <si>
    <t>Cash Flow from Financing</t>
  </si>
  <si>
    <t>(CASH BASED)</t>
  </si>
  <si>
    <t>Revenue Source #1</t>
  </si>
  <si>
    <t>Revenue Source #2</t>
  </si>
  <si>
    <t>Revenue Source #3</t>
  </si>
  <si>
    <t>Revenue Source #4</t>
  </si>
  <si>
    <t>Revenue Source #5</t>
  </si>
  <si>
    <t>Revenue Source #6</t>
  </si>
  <si>
    <t>Revenue Source #7</t>
  </si>
  <si>
    <t>Revenue Source #8</t>
  </si>
  <si>
    <t>Revenue Source #9</t>
  </si>
  <si>
    <t>Revenue Source #10</t>
  </si>
  <si>
    <t>Loan # 3 - The Carrot Project</t>
  </si>
  <si>
    <t>Loan # 4 - Other</t>
  </si>
  <si>
    <t>Loan # 5 - Other</t>
  </si>
  <si>
    <t>Capital Expenditure #1</t>
  </si>
  <si>
    <t>Capital Expenditure #2</t>
  </si>
  <si>
    <t>Capital Expenditure #3</t>
  </si>
  <si>
    <t>Capital Expenditure #4</t>
  </si>
  <si>
    <t>Capital Expenditure #5</t>
  </si>
  <si>
    <t>Capital Expenditure #6</t>
  </si>
  <si>
    <t>Capital Expenditure #7</t>
  </si>
  <si>
    <t>Capital Expenditure #8</t>
  </si>
  <si>
    <t>Capital Expenditure #9</t>
  </si>
  <si>
    <t>Capital Expenditure #10</t>
  </si>
  <si>
    <t>Capital Expenditure #11</t>
  </si>
  <si>
    <t>Capital Expenditure #12</t>
  </si>
  <si>
    <t>Capital Expenditure #13</t>
  </si>
  <si>
    <t>Capital Expenditure #14</t>
  </si>
  <si>
    <t>Total Capital Expenses</t>
  </si>
  <si>
    <t>Other Bank Account Balances</t>
  </si>
  <si>
    <t>Loan 4</t>
  </si>
  <si>
    <t>Loan 5</t>
  </si>
  <si>
    <t>Net Cash flow from Operations</t>
  </si>
  <si>
    <t>Debt Repayment</t>
  </si>
  <si>
    <t>Business Checking Account</t>
  </si>
  <si>
    <t>Personal Checking Account</t>
  </si>
  <si>
    <t>Personal Savings Account</t>
  </si>
  <si>
    <t>Year End/ Pre-Loan</t>
  </si>
  <si>
    <t>Year End/Post - Loan</t>
  </si>
  <si>
    <t>Step 3: Use Information Below for Balance Sheet - Liabilities Section</t>
  </si>
  <si>
    <t>Net Cash flow from Investing</t>
  </si>
  <si>
    <t>Net Cash flow from Financing</t>
  </si>
  <si>
    <t xml:space="preserve">Other Advertising </t>
  </si>
  <si>
    <t>**** Fill in an itemized list of capital expenses in this column *****</t>
  </si>
  <si>
    <t>Cash &amp; Cash Equivalents</t>
  </si>
  <si>
    <t>Current Liabilities</t>
  </si>
  <si>
    <t>scroll right to enter in information for more loans →</t>
  </si>
  <si>
    <t>Other Short Term Debt</t>
  </si>
  <si>
    <t xml:space="preserve">Beginning Cash </t>
  </si>
  <si>
    <t>Change in Cash</t>
  </si>
  <si>
    <t>Ending Cash</t>
  </si>
  <si>
    <t>Other Assets</t>
  </si>
  <si>
    <t>Total Cash</t>
  </si>
  <si>
    <t>Cash Received from Loans/Grants</t>
  </si>
  <si>
    <t>Other Intermediate Assets</t>
  </si>
  <si>
    <t>Total Farm Vehicle Purchases</t>
  </si>
  <si>
    <t xml:space="preserve">Total Machinery and Equipment </t>
  </si>
  <si>
    <t>Total Breed Livestock Purchases</t>
  </si>
  <si>
    <t>Total Other Intermediate Assets</t>
  </si>
  <si>
    <t>Other Long Term Assets</t>
  </si>
  <si>
    <t>Long Term Assets</t>
  </si>
  <si>
    <t>Conferences/Subscriptions</t>
  </si>
  <si>
    <t>Owners Draw</t>
  </si>
  <si>
    <t>Amount of Loan</t>
  </si>
  <si>
    <t>Year End Balances for Loan, Year 1 - 3</t>
  </si>
  <si>
    <t>Debt Service Calculation</t>
  </si>
  <si>
    <t>(Completed during Site Visit, Step 3)</t>
  </si>
  <si>
    <t>+ Interest Expense: Interest expense on existing debt that is due during the next fiscal year.</t>
  </si>
  <si>
    <t>+ Depreciation/Amortization: Of Assets on your tax return</t>
  </si>
  <si>
    <t>EBIDA</t>
  </si>
  <si>
    <t>- Internally Funded CAPEX; Capital improvements funded by operations</t>
  </si>
  <si>
    <t>- Dividends/Draw/Family Living:</t>
  </si>
  <si>
    <t>Non-farm sources of income</t>
  </si>
  <si>
    <t>Net Operating Cash Flow</t>
  </si>
  <si>
    <t>Current maturity of LTD (existing required principal and interest): Portion of long term debt due during the next fiscal year (excluding new loan)</t>
  </si>
  <si>
    <t>Interest Expense (existing): On all debts</t>
  </si>
  <si>
    <r>
      <t xml:space="preserve">New Debt Service/: </t>
    </r>
    <r>
      <rPr>
        <sz val="12"/>
        <color indexed="8"/>
        <rFont val="Times New Roman"/>
        <family val="1"/>
      </rPr>
      <t>– Principal and interest payments on the proposed debt that would be due during the next fiscal year</t>
    </r>
  </si>
  <si>
    <t>Total Yearly Debt Service</t>
  </si>
  <si>
    <r>
      <t>Debt Service Coverage Ratio</t>
    </r>
    <r>
      <rPr>
        <sz val="12"/>
        <color indexed="8"/>
        <rFont val="Times New Roman"/>
        <family val="1"/>
      </rPr>
      <t>: Net Operating Cash Flow/Total Yearly Debt Service.</t>
    </r>
  </si>
  <si>
    <t>Current Maturity (Principal and Interest)</t>
  </si>
  <si>
    <t>** excludes Carrot Project Loan</t>
  </si>
  <si>
    <t>Current Maturity of New Debt</t>
  </si>
  <si>
    <t>Projections for Next 3 Years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</si>
</sst>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;&quot;$&quot;\(#,##0.00\)"/>
  </numFmts>
  <fonts count="22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</font>
    <font>
      <u val="singleAccounting"/>
      <sz val="11"/>
      <color theme="1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1">
    <xf numFmtId="0" fontId="0" fillId="0" borderId="0" xfId="0"/>
    <xf numFmtId="9" fontId="3" fillId="0" borderId="0" xfId="3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5" fillId="2" borderId="3" xfId="0" applyFont="1" applyFill="1" applyBorder="1"/>
    <xf numFmtId="0" fontId="0" fillId="2" borderId="6" xfId="0" applyFill="1" applyBorder="1"/>
    <xf numFmtId="164" fontId="3" fillId="2" borderId="6" xfId="2" applyNumberFormat="1" applyFont="1" applyFill="1" applyBorder="1"/>
    <xf numFmtId="164" fontId="3" fillId="2" borderId="7" xfId="2" applyNumberFormat="1" applyFont="1" applyFill="1" applyBorder="1"/>
    <xf numFmtId="164" fontId="3" fillId="2" borderId="8" xfId="2" applyNumberFormat="1" applyFont="1" applyFill="1" applyBorder="1"/>
    <xf numFmtId="164" fontId="3" fillId="2" borderId="9" xfId="2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0" xfId="0" applyFill="1" applyBorder="1"/>
    <xf numFmtId="164" fontId="3" fillId="3" borderId="11" xfId="2" applyNumberFormat="1" applyFont="1" applyFill="1" applyBorder="1"/>
    <xf numFmtId="164" fontId="3" fillId="3" borderId="12" xfId="2" applyNumberFormat="1" applyFont="1" applyFill="1" applyBorder="1"/>
    <xf numFmtId="164" fontId="3" fillId="3" borderId="13" xfId="2" applyNumberFormat="1" applyFont="1" applyFill="1" applyBorder="1"/>
    <xf numFmtId="164" fontId="3" fillId="3" borderId="14" xfId="2" applyNumberFormat="1" applyFont="1" applyFill="1" applyBorder="1"/>
    <xf numFmtId="0" fontId="0" fillId="3" borderId="0" xfId="0" applyFill="1" applyBorder="1"/>
    <xf numFmtId="0" fontId="0" fillId="3" borderId="14" xfId="0" applyFill="1" applyBorder="1"/>
    <xf numFmtId="164" fontId="0" fillId="2" borderId="0" xfId="0" applyNumberFormat="1" applyFill="1" applyBorder="1"/>
    <xf numFmtId="164" fontId="5" fillId="2" borderId="0" xfId="0" applyNumberFormat="1" applyFont="1" applyFill="1" applyBorder="1"/>
    <xf numFmtId="164" fontId="5" fillId="2" borderId="15" xfId="0" applyNumberFormat="1" applyFont="1" applyFill="1" applyBorder="1"/>
    <xf numFmtId="164" fontId="3" fillId="2" borderId="16" xfId="2" applyNumberFormat="1" applyFont="1" applyFill="1" applyBorder="1"/>
    <xf numFmtId="164" fontId="0" fillId="2" borderId="6" xfId="0" applyNumberFormat="1" applyFill="1" applyBorder="1"/>
    <xf numFmtId="164" fontId="5" fillId="2" borderId="6" xfId="0" applyNumberFormat="1" applyFont="1" applyFill="1" applyBorder="1"/>
    <xf numFmtId="164" fontId="5" fillId="2" borderId="17" xfId="0" applyNumberFormat="1" applyFont="1" applyFill="1" applyBorder="1"/>
    <xf numFmtId="0" fontId="0" fillId="0" borderId="0" xfId="0" applyFon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10" xfId="0" applyFill="1" applyBorder="1"/>
    <xf numFmtId="0" fontId="0" fillId="4" borderId="7" xfId="0" applyFill="1" applyBorder="1" applyAlignment="1">
      <alignment horizontal="center"/>
    </xf>
    <xf numFmtId="0" fontId="0" fillId="0" borderId="0" xfId="0" applyBorder="1"/>
    <xf numFmtId="0" fontId="7" fillId="5" borderId="18" xfId="0" applyFont="1" applyFill="1" applyBorder="1"/>
    <xf numFmtId="0" fontId="5" fillId="5" borderId="19" xfId="0" applyFont="1" applyFill="1" applyBorder="1" applyAlignment="1">
      <alignment horizontal="right"/>
    </xf>
    <xf numFmtId="0" fontId="7" fillId="5" borderId="19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5" borderId="14" xfId="0" applyFont="1" applyFill="1" applyBorder="1"/>
    <xf numFmtId="0" fontId="5" fillId="5" borderId="23" xfId="0" applyFont="1" applyFill="1" applyBorder="1"/>
    <xf numFmtId="0" fontId="7" fillId="3" borderId="24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0" fontId="7" fillId="3" borderId="25" xfId="0" applyFont="1" applyFill="1" applyBorder="1"/>
    <xf numFmtId="0" fontId="5" fillId="3" borderId="26" xfId="0" applyFont="1" applyFill="1" applyBorder="1"/>
    <xf numFmtId="0" fontId="5" fillId="3" borderId="26" xfId="0" quotePrefix="1" applyFont="1" applyFill="1" applyBorder="1" applyAlignment="1">
      <alignment horizontal="right"/>
    </xf>
    <xf numFmtId="0" fontId="5" fillId="0" borderId="0" xfId="0" applyFont="1"/>
    <xf numFmtId="8" fontId="0" fillId="0" borderId="0" xfId="0" applyNumberFormat="1"/>
    <xf numFmtId="0" fontId="0" fillId="0" borderId="5" xfId="0" applyBorder="1"/>
    <xf numFmtId="8" fontId="0" fillId="0" borderId="5" xfId="0" applyNumberFormat="1" applyBorder="1"/>
    <xf numFmtId="8" fontId="5" fillId="0" borderId="0" xfId="0" applyNumberFormat="1" applyFont="1"/>
    <xf numFmtId="164" fontId="5" fillId="5" borderId="27" xfId="2" applyNumberFormat="1" applyFont="1" applyFill="1" applyBorder="1"/>
    <xf numFmtId="165" fontId="5" fillId="5" borderId="27" xfId="1" applyNumberFormat="1" applyFont="1" applyFill="1" applyBorder="1"/>
    <xf numFmtId="10" fontId="5" fillId="5" borderId="23" xfId="3" applyNumberFormat="1" applyFont="1" applyFill="1" applyBorder="1"/>
    <xf numFmtId="8" fontId="0" fillId="0" borderId="5" xfId="0" applyNumberFormat="1" applyFont="1" applyBorder="1"/>
    <xf numFmtId="0" fontId="8" fillId="0" borderId="0" xfId="0" applyFont="1" applyBorder="1" applyAlignment="1">
      <alignment vertical="top" wrapText="1"/>
    </xf>
    <xf numFmtId="0" fontId="5" fillId="3" borderId="28" xfId="0" applyFont="1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5" xfId="0" applyFill="1" applyBorder="1"/>
    <xf numFmtId="8" fontId="0" fillId="3" borderId="0" xfId="0" applyNumberFormat="1" applyFill="1" applyBorder="1"/>
    <xf numFmtId="0" fontId="0" fillId="3" borderId="3" xfId="0" applyFill="1" applyBorder="1" applyAlignment="1">
      <alignment horizontal="left" indent="1"/>
    </xf>
    <xf numFmtId="0" fontId="0" fillId="3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8" fontId="0" fillId="3" borderId="1" xfId="0" applyNumberFormat="1" applyFill="1" applyBorder="1"/>
    <xf numFmtId="0" fontId="0" fillId="3" borderId="4" xfId="0" applyFill="1" applyBorder="1" applyAlignment="1">
      <alignment horizontal="left" indent="1"/>
    </xf>
    <xf numFmtId="8" fontId="0" fillId="3" borderId="5" xfId="0" applyNumberFormat="1" applyFill="1" applyBorder="1"/>
    <xf numFmtId="8" fontId="0" fillId="3" borderId="2" xfId="0" applyNumberFormat="1" applyFill="1" applyBorder="1"/>
    <xf numFmtId="8" fontId="0" fillId="3" borderId="6" xfId="0" applyNumberFormat="1" applyFill="1" applyBorder="1"/>
    <xf numFmtId="8" fontId="0" fillId="3" borderId="10" xfId="0" applyNumberFormat="1" applyFill="1" applyBorder="1"/>
    <xf numFmtId="8" fontId="0" fillId="3" borderId="29" xfId="0" applyNumberFormat="1" applyFill="1" applyBorder="1" applyAlignment="1">
      <alignment horizontal="center"/>
    </xf>
    <xf numFmtId="8" fontId="0" fillId="3" borderId="30" xfId="0" applyNumberFormat="1" applyFill="1" applyBorder="1" applyAlignment="1">
      <alignment horizontal="center"/>
    </xf>
    <xf numFmtId="8" fontId="0" fillId="3" borderId="31" xfId="0" applyNumberFormat="1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8" fontId="0" fillId="3" borderId="0" xfId="0" applyNumberFormat="1" applyFill="1" applyBorder="1" applyAlignment="1">
      <alignment horizontal="center"/>
    </xf>
    <xf numFmtId="0" fontId="9" fillId="0" borderId="0" xfId="0" applyFont="1"/>
    <xf numFmtId="9" fontId="3" fillId="2" borderId="0" xfId="3" applyFont="1" applyFill="1" applyBorder="1"/>
    <xf numFmtId="164" fontId="3" fillId="3" borderId="23" xfId="2" applyNumberFormat="1" applyFont="1" applyFill="1" applyBorder="1"/>
    <xf numFmtId="9" fontId="3" fillId="3" borderId="23" xfId="3" applyFont="1" applyFill="1" applyBorder="1"/>
    <xf numFmtId="164" fontId="3" fillId="3" borderId="27" xfId="2" applyNumberFormat="1" applyFont="1" applyFill="1" applyBorder="1"/>
    <xf numFmtId="9" fontId="3" fillId="3" borderId="27" xfId="3" applyFont="1" applyFill="1" applyBorder="1"/>
    <xf numFmtId="164" fontId="5" fillId="2" borderId="0" xfId="2" applyNumberFormat="1" applyFont="1" applyFill="1" applyBorder="1"/>
    <xf numFmtId="9" fontId="5" fillId="2" borderId="0" xfId="3" applyFont="1" applyFill="1" applyBorder="1"/>
    <xf numFmtId="9" fontId="3" fillId="3" borderId="35" xfId="3" applyFont="1" applyFill="1" applyBorder="1"/>
    <xf numFmtId="9" fontId="3" fillId="3" borderId="36" xfId="3" applyFont="1" applyFill="1" applyBorder="1"/>
    <xf numFmtId="164" fontId="3" fillId="3" borderId="35" xfId="2" applyNumberFormat="1" applyFont="1" applyFill="1" applyBorder="1"/>
    <xf numFmtId="164" fontId="3" fillId="3" borderId="36" xfId="2" applyNumberFormat="1" applyFont="1" applyFill="1" applyBorder="1"/>
    <xf numFmtId="0" fontId="0" fillId="2" borderId="3" xfId="0" applyFill="1" applyBorder="1" applyAlignment="1">
      <alignment horizontal="left" indent="1"/>
    </xf>
    <xf numFmtId="0" fontId="0" fillId="2" borderId="3" xfId="0" applyFill="1" applyBorder="1" applyAlignment="1">
      <alignment horizontal="left" indent="2"/>
    </xf>
    <xf numFmtId="0" fontId="5" fillId="2" borderId="37" xfId="0" applyFont="1" applyFill="1" applyBorder="1"/>
    <xf numFmtId="9" fontId="3" fillId="2" borderId="5" xfId="3" applyFont="1" applyFill="1" applyBorder="1"/>
    <xf numFmtId="0" fontId="5" fillId="2" borderId="6" xfId="0" applyFont="1" applyFill="1" applyBorder="1"/>
    <xf numFmtId="9" fontId="3" fillId="2" borderId="1" xfId="3" applyFont="1" applyFill="1" applyBorder="1"/>
    <xf numFmtId="164" fontId="3" fillId="2" borderId="13" xfId="2" applyNumberFormat="1" applyFont="1" applyFill="1" applyBorder="1"/>
    <xf numFmtId="164" fontId="3" fillId="4" borderId="0" xfId="2" applyNumberFormat="1" applyFont="1" applyFill="1" applyBorder="1"/>
    <xf numFmtId="0" fontId="11" fillId="4" borderId="28" xfId="0" applyFont="1" applyFill="1" applyBorder="1"/>
    <xf numFmtId="0" fontId="12" fillId="0" borderId="0" xfId="0" applyFont="1"/>
    <xf numFmtId="0" fontId="11" fillId="0" borderId="0" xfId="0" applyFont="1"/>
    <xf numFmtId="8" fontId="0" fillId="2" borderId="0" xfId="0" applyNumberFormat="1" applyFill="1" applyBorder="1"/>
    <xf numFmtId="0" fontId="0" fillId="3" borderId="23" xfId="0" applyFill="1" applyBorder="1"/>
    <xf numFmtId="0" fontId="0" fillId="3" borderId="41" xfId="0" applyFill="1" applyBorder="1"/>
    <xf numFmtId="8" fontId="0" fillId="0" borderId="0" xfId="0" applyNumberFormat="1" applyBorder="1"/>
    <xf numFmtId="0" fontId="11" fillId="2" borderId="28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 indent="1"/>
    </xf>
    <xf numFmtId="0" fontId="0" fillId="0" borderId="0" xfId="0" applyFill="1" applyBorder="1"/>
    <xf numFmtId="0" fontId="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/>
    </xf>
    <xf numFmtId="8" fontId="0" fillId="0" borderId="0" xfId="0" applyNumberFormat="1" applyFill="1" applyBorder="1" applyAlignment="1">
      <alignment horizontal="center"/>
    </xf>
    <xf numFmtId="0" fontId="14" fillId="2" borderId="3" xfId="0" applyFont="1" applyFill="1" applyBorder="1"/>
    <xf numFmtId="164" fontId="3" fillId="2" borderId="0" xfId="2" applyNumberFormat="1" applyFont="1" applyFill="1" applyBorder="1"/>
    <xf numFmtId="165" fontId="3" fillId="3" borderId="23" xfId="1" applyNumberFormat="1" applyFont="1" applyFill="1" applyBorder="1"/>
    <xf numFmtId="0" fontId="0" fillId="4" borderId="3" xfId="0" applyFill="1" applyBorder="1" applyAlignment="1">
      <alignment horizontal="left" indent="1"/>
    </xf>
    <xf numFmtId="49" fontId="6" fillId="2" borderId="3" xfId="0" applyNumberFormat="1" applyFont="1" applyFill="1" applyBorder="1" applyAlignment="1">
      <alignment wrapText="1"/>
    </xf>
    <xf numFmtId="6" fontId="0" fillId="0" borderId="0" xfId="0" applyNumberFormat="1" applyAlignment="1">
      <alignment horizontal="left" indent="1"/>
    </xf>
    <xf numFmtId="0" fontId="5" fillId="3" borderId="4" xfId="0" applyFont="1" applyFill="1" applyBorder="1"/>
    <xf numFmtId="0" fontId="5" fillId="3" borderId="5" xfId="0" applyFont="1" applyFill="1" applyBorder="1"/>
    <xf numFmtId="164" fontId="3" fillId="0" borderId="0" xfId="2" applyNumberFormat="1" applyFont="1"/>
    <xf numFmtId="164" fontId="3" fillId="0" borderId="0" xfId="2" applyNumberFormat="1" applyFont="1" applyAlignment="1">
      <alignment horizontal="left" indent="1"/>
    </xf>
    <xf numFmtId="0" fontId="10" fillId="0" borderId="0" xfId="0" applyFont="1"/>
    <xf numFmtId="0" fontId="15" fillId="0" borderId="0" xfId="0" applyFont="1"/>
    <xf numFmtId="164" fontId="3" fillId="4" borderId="7" xfId="2" applyNumberFormat="1" applyFont="1" applyFill="1" applyBorder="1" applyAlignment="1">
      <alignment horizontal="left" indent="1"/>
    </xf>
    <xf numFmtId="164" fontId="3" fillId="4" borderId="7" xfId="2" applyNumberFormat="1" applyFont="1" applyFill="1" applyBorder="1"/>
    <xf numFmtId="164" fontId="3" fillId="4" borderId="8" xfId="2" applyNumberFormat="1" applyFont="1" applyFill="1" applyBorder="1"/>
    <xf numFmtId="164" fontId="3" fillId="4" borderId="6" xfId="2" applyNumberFormat="1" applyFont="1" applyFill="1" applyBorder="1"/>
    <xf numFmtId="0" fontId="0" fillId="2" borderId="28" xfId="0" applyFill="1" applyBorder="1"/>
    <xf numFmtId="0" fontId="5" fillId="2" borderId="10" xfId="0" applyFont="1" applyFill="1" applyBorder="1"/>
    <xf numFmtId="0" fontId="5" fillId="4" borderId="3" xfId="0" applyFont="1" applyFill="1" applyBorder="1"/>
    <xf numFmtId="164" fontId="3" fillId="4" borderId="5" xfId="2" applyNumberFormat="1" applyFont="1" applyFill="1" applyBorder="1"/>
    <xf numFmtId="164" fontId="3" fillId="4" borderId="10" xfId="2" applyNumberFormat="1" applyFont="1" applyFill="1" applyBorder="1"/>
    <xf numFmtId="165" fontId="3" fillId="2" borderId="0" xfId="1" applyNumberFormat="1" applyFont="1" applyFill="1" applyBorder="1"/>
    <xf numFmtId="0" fontId="0" fillId="2" borderId="3" xfId="0" applyFont="1" applyFill="1" applyBorder="1" applyAlignment="1">
      <alignment horizontal="left" indent="1"/>
    </xf>
    <xf numFmtId="0" fontId="0" fillId="2" borderId="3" xfId="0" applyFont="1" applyFill="1" applyBorder="1" applyAlignment="1">
      <alignment horizontal="left" indent="2"/>
    </xf>
    <xf numFmtId="0" fontId="0" fillId="2" borderId="3" xfId="0" applyFont="1" applyFill="1" applyBorder="1" applyAlignment="1">
      <alignment horizontal="left" indent="3"/>
    </xf>
    <xf numFmtId="0" fontId="5" fillId="2" borderId="3" xfId="0" applyFont="1" applyFill="1" applyBorder="1" applyAlignment="1">
      <alignment horizontal="left"/>
    </xf>
    <xf numFmtId="164" fontId="3" fillId="3" borderId="42" xfId="2" applyNumberFormat="1" applyFont="1" applyFill="1" applyBorder="1"/>
    <xf numFmtId="164" fontId="3" fillId="3" borderId="43" xfId="2" applyNumberFormat="1" applyFont="1" applyFill="1" applyBorder="1"/>
    <xf numFmtId="164" fontId="3" fillId="3" borderId="8" xfId="2" applyNumberFormat="1" applyFont="1" applyFill="1" applyBorder="1"/>
    <xf numFmtId="164" fontId="3" fillId="4" borderId="39" xfId="2" applyNumberFormat="1" applyFont="1" applyFill="1" applyBorder="1"/>
    <xf numFmtId="164" fontId="3" fillId="4" borderId="42" xfId="2" applyNumberFormat="1" applyFont="1" applyFill="1" applyBorder="1"/>
    <xf numFmtId="0" fontId="5" fillId="4" borderId="3" xfId="0" applyFont="1" applyFill="1" applyBorder="1" applyAlignment="1">
      <alignment horizontal="left" indent="1"/>
    </xf>
    <xf numFmtId="164" fontId="16" fillId="4" borderId="0" xfId="2" applyNumberFormat="1" applyFont="1" applyFill="1" applyBorder="1"/>
    <xf numFmtId="164" fontId="16" fillId="4" borderId="6" xfId="2" applyNumberFormat="1" applyFont="1" applyFill="1" applyBorder="1"/>
    <xf numFmtId="0" fontId="10" fillId="4" borderId="3" xfId="0" applyFont="1" applyFill="1" applyBorder="1" applyAlignment="1">
      <alignment horizontal="left" indent="1"/>
    </xf>
    <xf numFmtId="164" fontId="10" fillId="4" borderId="0" xfId="2" applyNumberFormat="1" applyFont="1" applyFill="1" applyBorder="1"/>
    <xf numFmtId="164" fontId="10" fillId="4" borderId="6" xfId="2" applyNumberFormat="1" applyFont="1" applyFill="1" applyBorder="1"/>
    <xf numFmtId="0" fontId="5" fillId="2" borderId="28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left"/>
    </xf>
    <xf numFmtId="164" fontId="3" fillId="2" borderId="27" xfId="2" applyNumberFormat="1" applyFont="1" applyFill="1" applyBorder="1"/>
    <xf numFmtId="165" fontId="17" fillId="5" borderId="27" xfId="1" applyNumberFormat="1" applyFont="1" applyFill="1" applyBorder="1"/>
    <xf numFmtId="0" fontId="4" fillId="3" borderId="0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8" fillId="0" borderId="45" xfId="0" applyFont="1" applyBorder="1" applyAlignment="1">
      <alignment vertical="top" wrapText="1"/>
    </xf>
    <xf numFmtId="164" fontId="8" fillId="0" borderId="46" xfId="2" applyNumberFormat="1" applyFont="1" applyBorder="1" applyAlignment="1">
      <alignment vertical="top" wrapText="1"/>
    </xf>
    <xf numFmtId="0" fontId="13" fillId="0" borderId="47" xfId="0" applyFont="1" applyBorder="1" applyAlignment="1">
      <alignment vertical="top" wrapText="1"/>
    </xf>
    <xf numFmtId="0" fontId="13" fillId="0" borderId="48" xfId="0" applyFont="1" applyBorder="1" applyAlignment="1">
      <alignment vertical="top" wrapText="1"/>
    </xf>
    <xf numFmtId="164" fontId="8" fillId="0" borderId="10" xfId="2" applyNumberFormat="1" applyFont="1" applyBorder="1" applyAlignment="1">
      <alignment vertical="top" wrapText="1"/>
    </xf>
    <xf numFmtId="0" fontId="8" fillId="0" borderId="48" xfId="0" applyFont="1" applyBorder="1" applyAlignment="1">
      <alignment vertical="top" wrapText="1"/>
    </xf>
    <xf numFmtId="0" fontId="8" fillId="0" borderId="48" xfId="0" applyFont="1" applyBorder="1" applyAlignment="1">
      <alignment horizontal="left" vertical="top" wrapText="1" indent="1"/>
    </xf>
    <xf numFmtId="0" fontId="8" fillId="0" borderId="0" xfId="0" applyFont="1"/>
    <xf numFmtId="164" fontId="8" fillId="0" borderId="47" xfId="2" applyNumberFormat="1" applyFont="1" applyBorder="1" applyAlignment="1">
      <alignment vertical="top" wrapText="1"/>
    </xf>
    <xf numFmtId="0" fontId="5" fillId="3" borderId="3" xfId="0" applyFont="1" applyFill="1" applyBorder="1"/>
    <xf numFmtId="166" fontId="2" fillId="5" borderId="23" xfId="0" applyNumberFormat="1" applyFont="1" applyFill="1" applyBorder="1" applyAlignment="1"/>
    <xf numFmtId="0" fontId="0" fillId="0" borderId="0" xfId="0" applyFill="1"/>
    <xf numFmtId="0" fontId="18" fillId="4" borderId="3" xfId="0" applyFont="1" applyFill="1" applyBorder="1"/>
    <xf numFmtId="0" fontId="19" fillId="4" borderId="0" xfId="0" applyFont="1" applyFill="1" applyBorder="1"/>
    <xf numFmtId="0" fontId="19" fillId="4" borderId="6" xfId="0" applyFont="1" applyFill="1" applyBorder="1"/>
    <xf numFmtId="0" fontId="19" fillId="4" borderId="3" xfId="0" applyFont="1" applyFill="1" applyBorder="1"/>
    <xf numFmtId="0" fontId="20" fillId="4" borderId="3" xfId="0" applyFont="1" applyFill="1" applyBorder="1"/>
    <xf numFmtId="165" fontId="19" fillId="3" borderId="35" xfId="1" applyNumberFormat="1" applyFont="1" applyFill="1" applyBorder="1"/>
    <xf numFmtId="165" fontId="19" fillId="4" borderId="0" xfId="1" applyNumberFormat="1" applyFont="1" applyFill="1" applyBorder="1"/>
    <xf numFmtId="0" fontId="19" fillId="4" borderId="3" xfId="0" applyFont="1" applyFill="1" applyBorder="1" applyAlignment="1">
      <alignment horizontal="left" indent="1"/>
    </xf>
    <xf numFmtId="165" fontId="19" fillId="3" borderId="36" xfId="1" applyNumberFormat="1" applyFont="1" applyFill="1" applyBorder="1"/>
    <xf numFmtId="165" fontId="19" fillId="3" borderId="27" xfId="1" applyNumberFormat="1" applyFont="1" applyFill="1" applyBorder="1"/>
    <xf numFmtId="165" fontId="19" fillId="3" borderId="11" xfId="1" applyNumberFormat="1" applyFont="1" applyFill="1" applyBorder="1"/>
    <xf numFmtId="165" fontId="19" fillId="3" borderId="38" xfId="1" applyNumberFormat="1" applyFont="1" applyFill="1" applyBorder="1"/>
    <xf numFmtId="165" fontId="19" fillId="3" borderId="12" xfId="1" applyNumberFormat="1" applyFont="1" applyFill="1" applyBorder="1"/>
    <xf numFmtId="165" fontId="19" fillId="3" borderId="39" xfId="1" applyNumberFormat="1" applyFont="1" applyFill="1" applyBorder="1"/>
    <xf numFmtId="165" fontId="19" fillId="3" borderId="13" xfId="1" applyNumberFormat="1" applyFont="1" applyFill="1" applyBorder="1"/>
    <xf numFmtId="165" fontId="19" fillId="3" borderId="40" xfId="1" applyNumberFormat="1" applyFont="1" applyFill="1" applyBorder="1"/>
    <xf numFmtId="0" fontId="21" fillId="4" borderId="3" xfId="0" applyFont="1" applyFill="1" applyBorder="1"/>
    <xf numFmtId="164" fontId="19" fillId="4" borderId="0" xfId="2" applyNumberFormat="1" applyFont="1" applyFill="1" applyBorder="1"/>
    <xf numFmtId="165" fontId="19" fillId="3" borderId="14" xfId="1" applyNumberFormat="1" applyFont="1" applyFill="1" applyBorder="1"/>
    <xf numFmtId="165" fontId="19" fillId="3" borderId="19" xfId="1" applyNumberFormat="1" applyFont="1" applyFill="1" applyBorder="1"/>
    <xf numFmtId="9" fontId="5" fillId="2" borderId="0" xfId="3" applyFont="1" applyFill="1" applyBorder="1" applyAlignment="1">
      <alignment horizontal="center"/>
    </xf>
    <xf numFmtId="0" fontId="11" fillId="2" borderId="49" xfId="0" applyFont="1" applyFill="1" applyBorder="1" applyAlignment="1">
      <alignment horizontal="left" vertical="top" wrapText="1"/>
    </xf>
    <xf numFmtId="0" fontId="11" fillId="2" borderId="48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/>
    </xf>
    <xf numFmtId="0" fontId="13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left" wrapText="1"/>
    </xf>
    <xf numFmtId="0" fontId="5" fillId="5" borderId="50" xfId="0" applyFont="1" applyFill="1" applyBorder="1" applyAlignment="1">
      <alignment horizontal="center"/>
    </xf>
    <xf numFmtId="0" fontId="5" fillId="5" borderId="51" xfId="0" applyFont="1" applyFill="1" applyBorder="1" applyAlignment="1">
      <alignment horizontal="center"/>
    </xf>
    <xf numFmtId="0" fontId="5" fillId="5" borderId="52" xfId="0" applyFont="1" applyFill="1" applyBorder="1" applyAlignment="1">
      <alignment horizontal="center"/>
    </xf>
    <xf numFmtId="0" fontId="8" fillId="0" borderId="47" xfId="0" applyFont="1" applyBorder="1" applyAlignment="1">
      <alignment horizontal="justify" vertical="top" wrapText="1"/>
    </xf>
    <xf numFmtId="0" fontId="8" fillId="0" borderId="48" xfId="0" applyFont="1" applyBorder="1" applyAlignment="1">
      <alignment horizontal="justify" vertical="top" wrapText="1"/>
    </xf>
    <xf numFmtId="43" fontId="8" fillId="0" borderId="47" xfId="1" applyFont="1" applyBorder="1" applyAlignment="1">
      <alignment vertical="top" wrapText="1"/>
    </xf>
    <xf numFmtId="43" fontId="8" fillId="0" borderId="48" xfId="1" applyFont="1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3"/>
  <sheetViews>
    <sheetView tabSelected="1" view="pageLayout" zoomScaleNormal="100" workbookViewId="0">
      <selection activeCell="A46" sqref="A46"/>
    </sheetView>
  </sheetViews>
  <sheetFormatPr defaultRowHeight="15"/>
  <cols>
    <col min="1" max="1" width="34.7109375" customWidth="1"/>
    <col min="2" max="2" width="12.7109375" customWidth="1"/>
    <col min="3" max="3" width="15.28515625" hidden="1" customWidth="1"/>
    <col min="4" max="4" width="11.7109375" customWidth="1"/>
    <col min="5" max="5" width="11.7109375" style="1" customWidth="1"/>
    <col min="6" max="7" width="11.5703125" bestFit="1" customWidth="1"/>
  </cols>
  <sheetData>
    <row r="1" spans="1:7" ht="24" thickBot="1">
      <c r="A1" s="114" t="s">
        <v>136</v>
      </c>
      <c r="B1" s="159" t="s">
        <v>137</v>
      </c>
      <c r="C1" s="2"/>
      <c r="D1" s="2"/>
      <c r="E1" s="104"/>
      <c r="F1" s="2"/>
      <c r="G1" s="3"/>
    </row>
    <row r="2" spans="1:7" ht="15" customHeight="1">
      <c r="A2" s="199" t="s">
        <v>150</v>
      </c>
      <c r="B2" s="158"/>
      <c r="C2" s="2"/>
      <c r="D2" s="2"/>
      <c r="E2" s="104"/>
      <c r="F2" s="2"/>
      <c r="G2" s="3"/>
    </row>
    <row r="3" spans="1:7" ht="15.75" thickBot="1">
      <c r="A3" s="200"/>
      <c r="B3" s="163" t="s">
        <v>129</v>
      </c>
      <c r="C3" s="7" t="s">
        <v>17</v>
      </c>
      <c r="D3" s="198" t="s">
        <v>18</v>
      </c>
      <c r="E3" s="198"/>
      <c r="F3" s="8" t="s">
        <v>19</v>
      </c>
      <c r="G3" s="103" t="s">
        <v>20</v>
      </c>
    </row>
    <row r="4" spans="1:7">
      <c r="A4" s="9" t="s">
        <v>0</v>
      </c>
      <c r="B4" s="5"/>
      <c r="C4" s="5"/>
      <c r="D4" s="5" t="s">
        <v>80</v>
      </c>
      <c r="E4" s="88" t="s">
        <v>81</v>
      </c>
      <c r="F4" s="5"/>
      <c r="G4" s="10"/>
    </row>
    <row r="5" spans="1:7">
      <c r="A5" s="99" t="s">
        <v>151</v>
      </c>
      <c r="B5" s="18"/>
      <c r="C5" s="122">
        <f>SUM(B5:B5)</f>
        <v>0</v>
      </c>
      <c r="D5" s="18"/>
      <c r="E5" s="95"/>
      <c r="F5" s="122">
        <f>C5*(1+E5)+D5</f>
        <v>0</v>
      </c>
      <c r="G5" s="11">
        <f>F5*(1+E5)+D5</f>
        <v>0</v>
      </c>
    </row>
    <row r="6" spans="1:7">
      <c r="A6" s="99" t="s">
        <v>152</v>
      </c>
      <c r="B6" s="19"/>
      <c r="C6" s="122">
        <f>SUM(B6:B6)</f>
        <v>0</v>
      </c>
      <c r="D6" s="19"/>
      <c r="E6" s="96"/>
      <c r="F6" s="122">
        <f>C6*(1+E6)+D6</f>
        <v>0</v>
      </c>
      <c r="G6" s="11">
        <f>F6*(1+E6)+D6</f>
        <v>0</v>
      </c>
    </row>
    <row r="7" spans="1:7">
      <c r="A7" s="99" t="s">
        <v>153</v>
      </c>
      <c r="B7" s="19"/>
      <c r="C7" s="122">
        <f>SUM(B7:B7)</f>
        <v>0</v>
      </c>
      <c r="D7" s="19"/>
      <c r="E7" s="96"/>
      <c r="F7" s="122"/>
      <c r="G7" s="11"/>
    </row>
    <row r="8" spans="1:7">
      <c r="A8" s="99" t="s">
        <v>154</v>
      </c>
      <c r="B8" s="19"/>
      <c r="C8" s="122">
        <f>SUM(B8:B8)</f>
        <v>0</v>
      </c>
      <c r="D8" s="19"/>
      <c r="E8" s="96"/>
      <c r="F8" s="122"/>
      <c r="G8" s="11"/>
    </row>
    <row r="9" spans="1:7">
      <c r="A9" s="99" t="s">
        <v>155</v>
      </c>
      <c r="B9" s="19"/>
      <c r="C9" s="122">
        <f>SUM(B9:B9)</f>
        <v>0</v>
      </c>
      <c r="D9" s="19"/>
      <c r="E9" s="96"/>
      <c r="F9" s="122"/>
      <c r="G9" s="11"/>
    </row>
    <row r="10" spans="1:7">
      <c r="A10" s="99" t="s">
        <v>156</v>
      </c>
      <c r="B10" s="19"/>
      <c r="C10" s="122"/>
      <c r="D10" s="19"/>
      <c r="E10" s="96"/>
      <c r="F10" s="122"/>
      <c r="G10" s="11"/>
    </row>
    <row r="11" spans="1:7">
      <c r="A11" s="99" t="s">
        <v>157</v>
      </c>
      <c r="B11" s="19"/>
      <c r="C11" s="122">
        <f>SUM(B11:B11)</f>
        <v>0</v>
      </c>
      <c r="D11" s="19"/>
      <c r="E11" s="96"/>
      <c r="F11" s="122">
        <f>C11*(1+E11)+D11</f>
        <v>0</v>
      </c>
      <c r="G11" s="11">
        <f>F11*(1+E11)+D11</f>
        <v>0</v>
      </c>
    </row>
    <row r="12" spans="1:7">
      <c r="A12" s="99" t="s">
        <v>158</v>
      </c>
      <c r="B12" s="19"/>
      <c r="C12" s="122">
        <f>SUM(B12:B12)</f>
        <v>0</v>
      </c>
      <c r="D12" s="19"/>
      <c r="E12" s="96"/>
      <c r="F12" s="122">
        <f>C12*(1+E12)+D12</f>
        <v>0</v>
      </c>
      <c r="G12" s="11">
        <f>F12*(1+E12)+D12</f>
        <v>0</v>
      </c>
    </row>
    <row r="13" spans="1:7">
      <c r="A13" s="99" t="s">
        <v>159</v>
      </c>
      <c r="B13" s="19"/>
      <c r="C13" s="122">
        <f>SUM(B13:B13)</f>
        <v>0</v>
      </c>
      <c r="D13" s="19"/>
      <c r="E13" s="96"/>
      <c r="F13" s="122">
        <f>C13*(1+E13)+D13</f>
        <v>0</v>
      </c>
      <c r="G13" s="11">
        <f>F13*(1+E13)+D13</f>
        <v>0</v>
      </c>
    </row>
    <row r="14" spans="1:7">
      <c r="A14" s="99" t="s">
        <v>160</v>
      </c>
      <c r="B14" s="20"/>
      <c r="C14" s="122">
        <f>SUM(B14:B14)</f>
        <v>0</v>
      </c>
      <c r="D14" s="20"/>
      <c r="E14" s="92"/>
      <c r="F14" s="105">
        <f>C14*(1+E14)+D14</f>
        <v>0</v>
      </c>
      <c r="G14" s="13">
        <f>F14*(1+E14)+D14</f>
        <v>0</v>
      </c>
    </row>
    <row r="15" spans="1:7">
      <c r="A15" s="4" t="s">
        <v>1</v>
      </c>
      <c r="B15" s="122">
        <f>SUM(B5:B14)</f>
        <v>0</v>
      </c>
      <c r="C15" s="122">
        <f>SUM(B15:B15)</f>
        <v>0</v>
      </c>
      <c r="D15" s="122"/>
      <c r="E15" s="88"/>
      <c r="F15" s="122">
        <f>SUM(F5:F14)</f>
        <v>0</v>
      </c>
      <c r="G15" s="11">
        <f>SUM(G5:G14)</f>
        <v>0</v>
      </c>
    </row>
    <row r="16" spans="1:7">
      <c r="A16" s="4"/>
      <c r="B16" s="122"/>
      <c r="C16" s="122"/>
      <c r="D16" s="122"/>
      <c r="E16" s="88"/>
      <c r="F16" s="122"/>
      <c r="G16" s="11"/>
    </row>
    <row r="17" spans="1:7">
      <c r="A17" s="4" t="s">
        <v>3</v>
      </c>
      <c r="B17" s="21"/>
      <c r="C17" s="122">
        <f>SUM(B17:B17)</f>
        <v>0</v>
      </c>
      <c r="D17" s="89"/>
      <c r="E17" s="90"/>
      <c r="F17" s="122">
        <f>C17*(1+E17)+D17</f>
        <v>0</v>
      </c>
      <c r="G17" s="11">
        <f>F17*(1+E17)+D17</f>
        <v>0</v>
      </c>
    </row>
    <row r="18" spans="1:7">
      <c r="A18" s="4"/>
      <c r="B18" s="122"/>
      <c r="C18" s="122"/>
      <c r="D18" s="122"/>
      <c r="E18" s="88"/>
      <c r="F18" s="122"/>
      <c r="G18" s="11"/>
    </row>
    <row r="19" spans="1:7" ht="15.75" thickBot="1">
      <c r="A19" s="9" t="s">
        <v>4</v>
      </c>
      <c r="B19" s="14">
        <f>B15-B17</f>
        <v>0</v>
      </c>
      <c r="C19" s="14">
        <f>C15-C17</f>
        <v>0</v>
      </c>
      <c r="D19" s="122"/>
      <c r="E19" s="122"/>
      <c r="F19" s="14">
        <f>F15-F17</f>
        <v>0</v>
      </c>
      <c r="G19" s="27">
        <f>G15-G17</f>
        <v>0</v>
      </c>
    </row>
    <row r="20" spans="1:7" ht="15.75" thickTop="1">
      <c r="A20" s="4"/>
      <c r="B20" s="122"/>
      <c r="C20" s="122"/>
      <c r="D20" s="122"/>
      <c r="E20" s="88"/>
      <c r="F20" s="122"/>
      <c r="G20" s="11"/>
    </row>
    <row r="21" spans="1:7">
      <c r="A21" s="4"/>
      <c r="B21" s="122"/>
      <c r="C21" s="122"/>
      <c r="D21" s="122"/>
      <c r="E21" s="88"/>
      <c r="F21" s="122"/>
      <c r="G21" s="11"/>
    </row>
    <row r="22" spans="1:7">
      <c r="A22" s="9" t="s">
        <v>2</v>
      </c>
      <c r="B22" s="122"/>
      <c r="C22" s="122"/>
      <c r="D22" s="122"/>
      <c r="E22" s="88"/>
      <c r="F22" s="122"/>
      <c r="G22" s="11"/>
    </row>
    <row r="23" spans="1:7">
      <c r="A23" s="4"/>
      <c r="B23" s="122"/>
      <c r="C23" s="122"/>
      <c r="D23" s="122"/>
      <c r="E23" s="88"/>
      <c r="F23" s="122"/>
      <c r="G23" s="11"/>
    </row>
    <row r="24" spans="1:7">
      <c r="A24" s="9" t="s">
        <v>22</v>
      </c>
      <c r="B24" s="122"/>
      <c r="C24" s="122"/>
      <c r="D24" s="122"/>
      <c r="E24" s="88"/>
      <c r="F24" s="122"/>
      <c r="G24" s="11"/>
    </row>
    <row r="25" spans="1:7">
      <c r="A25" s="99" t="s">
        <v>21</v>
      </c>
      <c r="B25" s="18"/>
      <c r="C25" s="122">
        <f t="shared" ref="C25:C38" si="0">SUM(B25:B25)</f>
        <v>0</v>
      </c>
      <c r="D25" s="97"/>
      <c r="E25" s="95"/>
      <c r="F25" s="122">
        <f t="shared" ref="F25:F37" si="1">C25*(1+E25)+D25</f>
        <v>0</v>
      </c>
      <c r="G25" s="11">
        <f t="shared" ref="G25:G37" si="2">F25*(1+E25)+D25</f>
        <v>0</v>
      </c>
    </row>
    <row r="26" spans="1:7">
      <c r="A26" s="99" t="s">
        <v>41</v>
      </c>
      <c r="B26" s="19"/>
      <c r="C26" s="122">
        <f t="shared" si="0"/>
        <v>0</v>
      </c>
      <c r="D26" s="98"/>
      <c r="E26" s="96"/>
      <c r="F26" s="122">
        <f t="shared" si="1"/>
        <v>0</v>
      </c>
      <c r="G26" s="11">
        <f t="shared" si="2"/>
        <v>0</v>
      </c>
    </row>
    <row r="27" spans="1:7">
      <c r="A27" s="99" t="s">
        <v>37</v>
      </c>
      <c r="B27" s="19"/>
      <c r="C27" s="122">
        <f t="shared" si="0"/>
        <v>0</v>
      </c>
      <c r="D27" s="98"/>
      <c r="E27" s="96"/>
      <c r="F27" s="122">
        <f t="shared" si="1"/>
        <v>0</v>
      </c>
      <c r="G27" s="11">
        <f t="shared" si="2"/>
        <v>0</v>
      </c>
    </row>
    <row r="28" spans="1:7">
      <c r="A28" s="99" t="s">
        <v>47</v>
      </c>
      <c r="B28" s="19"/>
      <c r="C28" s="122">
        <f t="shared" si="0"/>
        <v>0</v>
      </c>
      <c r="D28" s="98"/>
      <c r="E28" s="96"/>
      <c r="F28" s="122">
        <f t="shared" si="1"/>
        <v>0</v>
      </c>
      <c r="G28" s="11">
        <f t="shared" si="2"/>
        <v>0</v>
      </c>
    </row>
    <row r="29" spans="1:7">
      <c r="A29" s="99" t="s">
        <v>52</v>
      </c>
      <c r="B29" s="19"/>
      <c r="C29" s="122">
        <f t="shared" si="0"/>
        <v>0</v>
      </c>
      <c r="D29" s="98"/>
      <c r="E29" s="96"/>
      <c r="F29" s="122">
        <f t="shared" si="1"/>
        <v>0</v>
      </c>
      <c r="G29" s="11">
        <f t="shared" si="2"/>
        <v>0</v>
      </c>
    </row>
    <row r="30" spans="1:7">
      <c r="A30" s="99" t="s">
        <v>40</v>
      </c>
      <c r="B30" s="19"/>
      <c r="C30" s="122">
        <f t="shared" si="0"/>
        <v>0</v>
      </c>
      <c r="D30" s="98"/>
      <c r="E30" s="96"/>
      <c r="F30" s="122">
        <f t="shared" si="1"/>
        <v>0</v>
      </c>
      <c r="G30" s="11">
        <f t="shared" si="2"/>
        <v>0</v>
      </c>
    </row>
    <row r="31" spans="1:7">
      <c r="A31" s="99" t="s">
        <v>60</v>
      </c>
      <c r="B31" s="19"/>
      <c r="C31" s="122">
        <f t="shared" si="0"/>
        <v>0</v>
      </c>
      <c r="D31" s="98"/>
      <c r="E31" s="96"/>
      <c r="F31" s="122">
        <f t="shared" si="1"/>
        <v>0</v>
      </c>
      <c r="G31" s="11">
        <f t="shared" si="2"/>
        <v>0</v>
      </c>
    </row>
    <row r="32" spans="1:7">
      <c r="A32" s="99" t="s">
        <v>23</v>
      </c>
      <c r="B32" s="19"/>
      <c r="C32" s="122">
        <f t="shared" si="0"/>
        <v>0</v>
      </c>
      <c r="D32" s="98"/>
      <c r="E32" s="96"/>
      <c r="F32" s="122">
        <f t="shared" si="1"/>
        <v>0</v>
      </c>
      <c r="G32" s="11">
        <f t="shared" si="2"/>
        <v>0</v>
      </c>
    </row>
    <row r="33" spans="1:7">
      <c r="A33" s="99" t="s">
        <v>53</v>
      </c>
      <c r="B33" s="19"/>
      <c r="C33" s="122">
        <f t="shared" si="0"/>
        <v>0</v>
      </c>
      <c r="D33" s="98"/>
      <c r="E33" s="96"/>
      <c r="F33" s="122">
        <f t="shared" si="1"/>
        <v>0</v>
      </c>
      <c r="G33" s="11">
        <f t="shared" si="2"/>
        <v>0</v>
      </c>
    </row>
    <row r="34" spans="1:7">
      <c r="A34" s="99" t="s">
        <v>61</v>
      </c>
      <c r="B34" s="19"/>
      <c r="C34" s="122">
        <f t="shared" si="0"/>
        <v>0</v>
      </c>
      <c r="D34" s="98"/>
      <c r="E34" s="96"/>
      <c r="F34" s="122">
        <f t="shared" si="1"/>
        <v>0</v>
      </c>
      <c r="G34" s="11">
        <f t="shared" si="2"/>
        <v>0</v>
      </c>
    </row>
    <row r="35" spans="1:7">
      <c r="A35" s="99" t="s">
        <v>62</v>
      </c>
      <c r="B35" s="19"/>
      <c r="C35" s="122">
        <f t="shared" si="0"/>
        <v>0</v>
      </c>
      <c r="D35" s="98"/>
      <c r="E35" s="96"/>
      <c r="F35" s="122">
        <f t="shared" si="1"/>
        <v>0</v>
      </c>
      <c r="G35" s="11">
        <f t="shared" si="2"/>
        <v>0</v>
      </c>
    </row>
    <row r="36" spans="1:7">
      <c r="A36" s="99" t="s">
        <v>58</v>
      </c>
      <c r="B36" s="19"/>
      <c r="C36" s="122">
        <f t="shared" si="0"/>
        <v>0</v>
      </c>
      <c r="D36" s="98"/>
      <c r="E36" s="96"/>
      <c r="F36" s="122">
        <f t="shared" si="1"/>
        <v>0</v>
      </c>
      <c r="G36" s="11">
        <f t="shared" si="2"/>
        <v>0</v>
      </c>
    </row>
    <row r="37" spans="1:7">
      <c r="A37" s="99" t="s">
        <v>42</v>
      </c>
      <c r="B37" s="20"/>
      <c r="C37" s="160">
        <f t="shared" si="0"/>
        <v>0</v>
      </c>
      <c r="D37" s="91"/>
      <c r="E37" s="92"/>
      <c r="F37" s="12">
        <f t="shared" si="1"/>
        <v>0</v>
      </c>
      <c r="G37" s="13">
        <f t="shared" si="2"/>
        <v>0</v>
      </c>
    </row>
    <row r="38" spans="1:7">
      <c r="A38" s="100" t="s">
        <v>67</v>
      </c>
      <c r="B38" s="122">
        <f>SUM(B25:B37)</f>
        <v>0</v>
      </c>
      <c r="C38" s="122">
        <f t="shared" si="0"/>
        <v>0</v>
      </c>
      <c r="D38" s="122"/>
      <c r="E38" s="88"/>
      <c r="F38" s="122">
        <f>SUM(F25:F37)</f>
        <v>0</v>
      </c>
      <c r="G38" s="11">
        <f>SUM(G25:G37)</f>
        <v>0</v>
      </c>
    </row>
    <row r="39" spans="1:7">
      <c r="A39" s="4"/>
      <c r="B39" s="122"/>
      <c r="C39" s="122"/>
      <c r="D39" s="122"/>
      <c r="E39" s="88"/>
      <c r="F39" s="122"/>
      <c r="G39" s="11"/>
    </row>
    <row r="40" spans="1:7">
      <c r="A40" s="9" t="s">
        <v>24</v>
      </c>
      <c r="B40" s="122"/>
      <c r="C40" s="122"/>
      <c r="D40" s="122"/>
      <c r="E40" s="88"/>
      <c r="F40" s="122"/>
      <c r="G40" s="11"/>
    </row>
    <row r="41" spans="1:7">
      <c r="A41" s="99" t="s">
        <v>68</v>
      </c>
      <c r="B41" s="18"/>
      <c r="C41" s="122">
        <f t="shared" ref="C41:C47" si="3">SUM(B41:B41)</f>
        <v>0</v>
      </c>
      <c r="D41" s="97"/>
      <c r="E41" s="95"/>
      <c r="F41" s="122">
        <f t="shared" ref="F41:F46" si="4">C41*(1+E41)+D41</f>
        <v>0</v>
      </c>
      <c r="G41" s="11">
        <f t="shared" ref="G41:G46" si="5">F41*(1+E41)+D41</f>
        <v>0</v>
      </c>
    </row>
    <row r="42" spans="1:7">
      <c r="A42" s="99" t="s">
        <v>69</v>
      </c>
      <c r="B42" s="19"/>
      <c r="C42" s="122">
        <f t="shared" si="3"/>
        <v>0</v>
      </c>
      <c r="D42" s="98"/>
      <c r="E42" s="96"/>
      <c r="F42" s="122">
        <f t="shared" si="4"/>
        <v>0</v>
      </c>
      <c r="G42" s="11">
        <f t="shared" si="5"/>
        <v>0</v>
      </c>
    </row>
    <row r="43" spans="1:7">
      <c r="A43" s="99" t="s">
        <v>25</v>
      </c>
      <c r="B43" s="19"/>
      <c r="C43" s="122">
        <f t="shared" si="3"/>
        <v>0</v>
      </c>
      <c r="D43" s="98"/>
      <c r="E43" s="96"/>
      <c r="F43" s="122">
        <f t="shared" si="4"/>
        <v>0</v>
      </c>
      <c r="G43" s="11">
        <f t="shared" si="5"/>
        <v>0</v>
      </c>
    </row>
    <row r="44" spans="1:7">
      <c r="A44" s="99" t="s">
        <v>43</v>
      </c>
      <c r="B44" s="19"/>
      <c r="C44" s="122">
        <f t="shared" si="3"/>
        <v>0</v>
      </c>
      <c r="D44" s="98"/>
      <c r="E44" s="96"/>
      <c r="F44" s="122">
        <f t="shared" si="4"/>
        <v>0</v>
      </c>
      <c r="G44" s="11">
        <f t="shared" si="5"/>
        <v>0</v>
      </c>
    </row>
    <row r="45" spans="1:7">
      <c r="A45" s="99" t="s">
        <v>49</v>
      </c>
      <c r="B45" s="19"/>
      <c r="C45" s="122">
        <f t="shared" si="3"/>
        <v>0</v>
      </c>
      <c r="D45" s="98"/>
      <c r="E45" s="96"/>
      <c r="F45" s="122">
        <f t="shared" si="4"/>
        <v>0</v>
      </c>
      <c r="G45" s="11">
        <f t="shared" si="5"/>
        <v>0</v>
      </c>
    </row>
    <row r="46" spans="1:7">
      <c r="A46" s="99" t="s">
        <v>70</v>
      </c>
      <c r="B46" s="20"/>
      <c r="C46" s="160">
        <f t="shared" si="3"/>
        <v>0</v>
      </c>
      <c r="D46" s="91"/>
      <c r="E46" s="92"/>
      <c r="F46" s="12">
        <f t="shared" si="4"/>
        <v>0</v>
      </c>
      <c r="G46" s="13">
        <f t="shared" si="5"/>
        <v>0</v>
      </c>
    </row>
    <row r="47" spans="1:7">
      <c r="A47" s="100" t="s">
        <v>71</v>
      </c>
      <c r="B47" s="122">
        <f>SUM(B41:B46)</f>
        <v>0</v>
      </c>
      <c r="C47" s="122">
        <f t="shared" si="3"/>
        <v>0</v>
      </c>
      <c r="D47" s="122"/>
      <c r="E47" s="88"/>
      <c r="F47" s="122">
        <f>SUM(F41:F46)</f>
        <v>0</v>
      </c>
      <c r="G47" s="11">
        <f>SUM(G41:G46)</f>
        <v>0</v>
      </c>
    </row>
    <row r="48" spans="1:7">
      <c r="A48" s="100"/>
      <c r="B48" s="122"/>
      <c r="C48" s="122"/>
      <c r="D48" s="122"/>
      <c r="E48" s="88"/>
      <c r="F48" s="122"/>
      <c r="G48" s="11"/>
    </row>
    <row r="49" spans="1:7">
      <c r="A49" s="100"/>
      <c r="B49" s="122"/>
      <c r="C49" s="122"/>
      <c r="D49" s="122"/>
      <c r="E49" s="88"/>
      <c r="F49" s="122"/>
      <c r="G49" s="11"/>
    </row>
    <row r="50" spans="1:7">
      <c r="A50" s="9" t="s">
        <v>59</v>
      </c>
      <c r="B50" s="122"/>
      <c r="C50" s="122"/>
      <c r="D50" s="122"/>
      <c r="E50" s="88"/>
      <c r="F50" s="122"/>
      <c r="G50" s="11"/>
    </row>
    <row r="51" spans="1:7">
      <c r="A51" s="99" t="s">
        <v>26</v>
      </c>
      <c r="B51" s="18"/>
      <c r="C51" s="122">
        <f>SUM(B51:B51)</f>
        <v>0</v>
      </c>
      <c r="D51" s="97"/>
      <c r="E51" s="95"/>
      <c r="F51" s="122">
        <f>C51*(1+E51)+D51</f>
        <v>0</v>
      </c>
      <c r="G51" s="11">
        <f>F51*(1+E51)+D51</f>
        <v>0</v>
      </c>
    </row>
    <row r="52" spans="1:7">
      <c r="A52" s="99" t="s">
        <v>27</v>
      </c>
      <c r="B52" s="19"/>
      <c r="C52" s="122">
        <f>SUM(B52:B52)</f>
        <v>0</v>
      </c>
      <c r="D52" s="98"/>
      <c r="E52" s="96"/>
      <c r="F52" s="122">
        <f>C52*(1+E52)+D52</f>
        <v>0</v>
      </c>
      <c r="G52" s="11">
        <f>F52*(1+E52)+D52</f>
        <v>0</v>
      </c>
    </row>
    <row r="53" spans="1:7">
      <c r="A53" s="99" t="s">
        <v>72</v>
      </c>
      <c r="B53" s="20"/>
      <c r="C53" s="160">
        <f>SUM(B53:B53)</f>
        <v>0</v>
      </c>
      <c r="D53" s="91"/>
      <c r="E53" s="92"/>
      <c r="F53" s="122">
        <f>C53*(1+E53)+D53</f>
        <v>0</v>
      </c>
      <c r="G53" s="11">
        <f>F53*(1+E53)+D53</f>
        <v>0</v>
      </c>
    </row>
    <row r="54" spans="1:7">
      <c r="A54" s="100" t="s">
        <v>73</v>
      </c>
      <c r="B54" s="122">
        <f>SUM(B51:B53)</f>
        <v>0</v>
      </c>
      <c r="C54" s="122">
        <f>SUM(B54:B54)</f>
        <v>0</v>
      </c>
      <c r="D54" s="122"/>
      <c r="E54" s="88"/>
      <c r="F54" s="122">
        <f>SUM(F51:F53)</f>
        <v>0</v>
      </c>
      <c r="G54" s="11">
        <f>SUM(G51:G53)</f>
        <v>0</v>
      </c>
    </row>
    <row r="55" spans="1:7">
      <c r="A55" s="4"/>
      <c r="B55" s="122"/>
      <c r="C55" s="122"/>
      <c r="D55" s="122"/>
      <c r="E55" s="88"/>
      <c r="F55" s="122"/>
      <c r="G55" s="11"/>
    </row>
    <row r="56" spans="1:7">
      <c r="A56" s="9" t="s">
        <v>33</v>
      </c>
      <c r="B56" s="5"/>
      <c r="C56" s="5"/>
      <c r="D56" s="122"/>
      <c r="E56" s="88"/>
      <c r="F56" s="5"/>
      <c r="G56" s="10"/>
    </row>
    <row r="57" spans="1:7">
      <c r="A57" s="99" t="s">
        <v>34</v>
      </c>
      <c r="B57" s="18"/>
      <c r="C57" s="122">
        <f t="shared" ref="C57:C64" si="6">SUM(B57:B57)</f>
        <v>0</v>
      </c>
      <c r="D57" s="97"/>
      <c r="E57" s="95"/>
      <c r="F57" s="122">
        <f t="shared" ref="F57:F63" si="7">C57*(1+E57)+D57</f>
        <v>0</v>
      </c>
      <c r="G57" s="11">
        <f t="shared" ref="G57:G63" si="8">F57*(1+E57)+D57</f>
        <v>0</v>
      </c>
    </row>
    <row r="58" spans="1:7">
      <c r="A58" s="99" t="s">
        <v>38</v>
      </c>
      <c r="B58" s="19"/>
      <c r="C58" s="122">
        <f t="shared" si="6"/>
        <v>0</v>
      </c>
      <c r="D58" s="98"/>
      <c r="E58" s="96"/>
      <c r="F58" s="122">
        <f t="shared" si="7"/>
        <v>0</v>
      </c>
      <c r="G58" s="11">
        <f t="shared" si="8"/>
        <v>0</v>
      </c>
    </row>
    <row r="59" spans="1:7">
      <c r="A59" s="99" t="s">
        <v>35</v>
      </c>
      <c r="B59" s="19"/>
      <c r="C59" s="122">
        <f t="shared" si="6"/>
        <v>0</v>
      </c>
      <c r="D59" s="98"/>
      <c r="E59" s="96"/>
      <c r="F59" s="122">
        <f t="shared" si="7"/>
        <v>0</v>
      </c>
      <c r="G59" s="11">
        <f t="shared" si="8"/>
        <v>0</v>
      </c>
    </row>
    <row r="60" spans="1:7">
      <c r="A60" s="99" t="s">
        <v>36</v>
      </c>
      <c r="B60" s="19"/>
      <c r="C60" s="122">
        <f t="shared" si="6"/>
        <v>0</v>
      </c>
      <c r="D60" s="98"/>
      <c r="E60" s="96"/>
      <c r="F60" s="122">
        <f t="shared" si="7"/>
        <v>0</v>
      </c>
      <c r="G60" s="11">
        <f t="shared" si="8"/>
        <v>0</v>
      </c>
    </row>
    <row r="61" spans="1:7">
      <c r="A61" s="99" t="s">
        <v>39</v>
      </c>
      <c r="B61" s="19"/>
      <c r="C61" s="122">
        <f t="shared" si="6"/>
        <v>0</v>
      </c>
      <c r="D61" s="98"/>
      <c r="E61" s="96"/>
      <c r="F61" s="122">
        <f t="shared" si="7"/>
        <v>0</v>
      </c>
      <c r="G61" s="11">
        <f t="shared" si="8"/>
        <v>0</v>
      </c>
    </row>
    <row r="62" spans="1:7">
      <c r="A62" s="99" t="s">
        <v>63</v>
      </c>
      <c r="B62" s="19"/>
      <c r="C62" s="122">
        <f t="shared" si="6"/>
        <v>0</v>
      </c>
      <c r="D62" s="98"/>
      <c r="E62" s="96"/>
      <c r="F62" s="122">
        <f t="shared" si="7"/>
        <v>0</v>
      </c>
      <c r="G62" s="11">
        <f t="shared" si="8"/>
        <v>0</v>
      </c>
    </row>
    <row r="63" spans="1:7">
      <c r="A63" s="99" t="s">
        <v>75</v>
      </c>
      <c r="B63" s="20"/>
      <c r="C63" s="160">
        <f t="shared" si="6"/>
        <v>0</v>
      </c>
      <c r="D63" s="91"/>
      <c r="E63" s="92"/>
      <c r="F63" s="122">
        <f t="shared" si="7"/>
        <v>0</v>
      </c>
      <c r="G63" s="11">
        <f t="shared" si="8"/>
        <v>0</v>
      </c>
    </row>
    <row r="64" spans="1:7">
      <c r="A64" s="100" t="s">
        <v>76</v>
      </c>
      <c r="B64" s="122">
        <f>SUM(B57:B63)</f>
        <v>0</v>
      </c>
      <c r="C64" s="122">
        <f t="shared" si="6"/>
        <v>0</v>
      </c>
      <c r="D64" s="122"/>
      <c r="E64" s="88"/>
      <c r="F64" s="24">
        <f>SUM(F57:F63)</f>
        <v>0</v>
      </c>
      <c r="G64" s="28">
        <f>SUM(G57:G63)</f>
        <v>0</v>
      </c>
    </row>
    <row r="65" spans="1:7">
      <c r="A65" s="4"/>
      <c r="B65" s="5"/>
      <c r="C65" s="5"/>
      <c r="D65" s="122"/>
      <c r="E65" s="88"/>
      <c r="F65" s="5"/>
      <c r="G65" s="10"/>
    </row>
    <row r="66" spans="1:7">
      <c r="A66" s="9" t="s">
        <v>28</v>
      </c>
      <c r="B66" s="5"/>
      <c r="C66" s="5"/>
      <c r="D66" s="122"/>
      <c r="E66" s="88"/>
      <c r="F66" s="5"/>
      <c r="G66" s="10"/>
    </row>
    <row r="67" spans="1:7">
      <c r="A67" s="99" t="s">
        <v>50</v>
      </c>
      <c r="B67" s="18"/>
      <c r="C67" s="122">
        <f t="shared" ref="C67:C78" si="9">SUM(B67:B67)</f>
        <v>0</v>
      </c>
      <c r="D67" s="97"/>
      <c r="E67" s="95"/>
      <c r="F67" s="122">
        <f t="shared" ref="F67:F73" si="10">C67*(1+E67)+D67</f>
        <v>0</v>
      </c>
      <c r="G67" s="11">
        <f t="shared" ref="G67:G73" si="11">F67*(1+E67)+D67</f>
        <v>0</v>
      </c>
    </row>
    <row r="68" spans="1:7">
      <c r="A68" s="99" t="s">
        <v>211</v>
      </c>
      <c r="B68" s="19"/>
      <c r="C68" s="122">
        <f t="shared" si="9"/>
        <v>0</v>
      </c>
      <c r="D68" s="98"/>
      <c r="E68" s="96"/>
      <c r="F68" s="122">
        <f t="shared" si="10"/>
        <v>0</v>
      </c>
      <c r="G68" s="11">
        <f t="shared" si="11"/>
        <v>0</v>
      </c>
    </row>
    <row r="69" spans="1:7">
      <c r="A69" s="99" t="s">
        <v>74</v>
      </c>
      <c r="B69" s="19"/>
      <c r="C69" s="122">
        <f t="shared" si="9"/>
        <v>0</v>
      </c>
      <c r="D69" s="98"/>
      <c r="E69" s="96"/>
      <c r="F69" s="122">
        <f t="shared" si="10"/>
        <v>0</v>
      </c>
      <c r="G69" s="11">
        <f t="shared" si="11"/>
        <v>0</v>
      </c>
    </row>
    <row r="70" spans="1:7">
      <c r="A70" s="99" t="s">
        <v>48</v>
      </c>
      <c r="B70" s="19"/>
      <c r="C70" s="122">
        <f t="shared" si="9"/>
        <v>0</v>
      </c>
      <c r="D70" s="98"/>
      <c r="E70" s="96"/>
      <c r="F70" s="122">
        <f t="shared" si="10"/>
        <v>0</v>
      </c>
      <c r="G70" s="11">
        <f t="shared" si="11"/>
        <v>0</v>
      </c>
    </row>
    <row r="71" spans="1:7">
      <c r="A71" s="99" t="s">
        <v>44</v>
      </c>
      <c r="B71" s="19"/>
      <c r="C71" s="122">
        <f t="shared" si="9"/>
        <v>0</v>
      </c>
      <c r="D71" s="98"/>
      <c r="E71" s="96"/>
      <c r="F71" s="122">
        <f t="shared" si="10"/>
        <v>0</v>
      </c>
      <c r="G71" s="11">
        <f t="shared" si="11"/>
        <v>0</v>
      </c>
    </row>
    <row r="72" spans="1:7">
      <c r="A72" s="99" t="s">
        <v>45</v>
      </c>
      <c r="B72" s="19"/>
      <c r="C72" s="122">
        <f t="shared" si="9"/>
        <v>0</v>
      </c>
      <c r="D72" s="98"/>
      <c r="E72" s="96"/>
      <c r="F72" s="122">
        <f t="shared" si="10"/>
        <v>0</v>
      </c>
      <c r="G72" s="11">
        <f t="shared" si="11"/>
        <v>0</v>
      </c>
    </row>
    <row r="73" spans="1:7">
      <c r="A73" s="99" t="s">
        <v>31</v>
      </c>
      <c r="B73" s="19"/>
      <c r="C73" s="122">
        <f t="shared" si="9"/>
        <v>0</v>
      </c>
      <c r="D73" s="98"/>
      <c r="E73" s="96"/>
      <c r="F73" s="122">
        <f t="shared" si="10"/>
        <v>0</v>
      </c>
      <c r="G73" s="11">
        <f t="shared" si="11"/>
        <v>0</v>
      </c>
    </row>
    <row r="74" spans="1:7">
      <c r="A74" s="99" t="s">
        <v>51</v>
      </c>
      <c r="B74" s="19"/>
      <c r="C74" s="122">
        <f t="shared" si="9"/>
        <v>0</v>
      </c>
      <c r="D74" s="98"/>
      <c r="E74" s="96"/>
      <c r="F74" s="122">
        <f>C74*(1+E74)+D74</f>
        <v>0</v>
      </c>
      <c r="G74" s="11">
        <f>F74*(1+E74)+D74</f>
        <v>0</v>
      </c>
    </row>
    <row r="75" spans="1:7">
      <c r="A75" s="99" t="s">
        <v>29</v>
      </c>
      <c r="B75" s="19"/>
      <c r="C75" s="122">
        <f t="shared" si="9"/>
        <v>0</v>
      </c>
      <c r="D75" s="98"/>
      <c r="E75" s="96"/>
      <c r="F75" s="122">
        <f>C75*(1+E75)+D75</f>
        <v>0</v>
      </c>
      <c r="G75" s="11">
        <f>F75*(1+E75)+D75</f>
        <v>0</v>
      </c>
    </row>
    <row r="76" spans="1:7">
      <c r="A76" s="99" t="s">
        <v>30</v>
      </c>
      <c r="B76" s="19"/>
      <c r="C76" s="122">
        <f t="shared" si="9"/>
        <v>0</v>
      </c>
      <c r="D76" s="98"/>
      <c r="E76" s="96"/>
      <c r="F76" s="122">
        <f>C76*(1+E76)+D76</f>
        <v>0</v>
      </c>
      <c r="G76" s="11">
        <f>F76*(1+E76)+D76</f>
        <v>0</v>
      </c>
    </row>
    <row r="77" spans="1:7">
      <c r="A77" s="99" t="s">
        <v>32</v>
      </c>
      <c r="B77" s="20"/>
      <c r="C77" s="160">
        <f t="shared" si="9"/>
        <v>0</v>
      </c>
      <c r="D77" s="91"/>
      <c r="E77" s="92"/>
      <c r="F77" s="12">
        <f>C77*(1+E77)+D77</f>
        <v>0</v>
      </c>
      <c r="G77" s="13">
        <f>F77*(1+E77)+D77</f>
        <v>0</v>
      </c>
    </row>
    <row r="78" spans="1:7">
      <c r="A78" s="100" t="s">
        <v>77</v>
      </c>
      <c r="B78" s="24">
        <f>SUM(B67:B77)</f>
        <v>0</v>
      </c>
      <c r="C78" s="122">
        <f t="shared" si="9"/>
        <v>0</v>
      </c>
      <c r="D78" s="122"/>
      <c r="E78" s="88"/>
      <c r="F78" s="24">
        <f>SUM(F67:F77)</f>
        <v>0</v>
      </c>
      <c r="G78" s="28">
        <f>SUM(G67:G77)</f>
        <v>0</v>
      </c>
    </row>
    <row r="79" spans="1:7">
      <c r="A79" s="4"/>
      <c r="B79" s="5"/>
      <c r="C79" s="5"/>
      <c r="D79" s="122"/>
      <c r="E79" s="88"/>
      <c r="F79" s="5"/>
      <c r="G79" s="10"/>
    </row>
    <row r="80" spans="1:7">
      <c r="A80" s="4"/>
      <c r="B80" s="5"/>
      <c r="C80" s="5"/>
      <c r="D80" s="122"/>
      <c r="E80" s="88"/>
      <c r="F80" s="5"/>
      <c r="G80" s="10"/>
    </row>
    <row r="81" spans="1:7">
      <c r="A81" s="9" t="s">
        <v>54</v>
      </c>
      <c r="B81" s="5"/>
      <c r="C81" s="5"/>
      <c r="D81" s="122"/>
      <c r="E81" s="88"/>
      <c r="F81" s="5"/>
      <c r="G81" s="10"/>
    </row>
    <row r="82" spans="1:7">
      <c r="A82" s="99" t="s">
        <v>57</v>
      </c>
      <c r="B82" s="18"/>
      <c r="C82" s="122">
        <f>SUM(B82:B82)</f>
        <v>0</v>
      </c>
      <c r="D82" s="97"/>
      <c r="E82" s="95"/>
      <c r="F82" s="122">
        <f>C82*(1+E82)+D82</f>
        <v>0</v>
      </c>
      <c r="G82" s="11">
        <f>F82*(1+E82)+D82</f>
        <v>0</v>
      </c>
    </row>
    <row r="83" spans="1:7">
      <c r="A83" s="99" t="s">
        <v>55</v>
      </c>
      <c r="B83" s="19"/>
      <c r="C83" s="122">
        <f>SUM(B83:B83)</f>
        <v>0</v>
      </c>
      <c r="D83" s="98"/>
      <c r="E83" s="96"/>
      <c r="F83" s="122">
        <f>C83*(1+E83)+D83</f>
        <v>0</v>
      </c>
      <c r="G83" s="11">
        <f>F83*(1+E83)+D83</f>
        <v>0</v>
      </c>
    </row>
    <row r="84" spans="1:7">
      <c r="A84" s="99" t="s">
        <v>56</v>
      </c>
      <c r="B84" s="19"/>
      <c r="C84" s="122">
        <f>SUM(B84:B84)</f>
        <v>0</v>
      </c>
      <c r="D84" s="98"/>
      <c r="E84" s="96"/>
      <c r="F84" s="122">
        <f>C84*(1+E84)+D84</f>
        <v>0</v>
      </c>
      <c r="G84" s="11">
        <f>F84*(1+E84)+D84</f>
        <v>0</v>
      </c>
    </row>
    <row r="85" spans="1:7">
      <c r="A85" s="99" t="s">
        <v>192</v>
      </c>
      <c r="B85" s="20"/>
      <c r="C85" s="160">
        <f>SUM(B85:B85)</f>
        <v>0</v>
      </c>
      <c r="D85" s="91"/>
      <c r="E85" s="92"/>
      <c r="F85" s="12">
        <f>C85*(1+E85)+D85</f>
        <v>0</v>
      </c>
      <c r="G85" s="13">
        <f>F85*(1+E85)+D85</f>
        <v>0</v>
      </c>
    </row>
    <row r="86" spans="1:7">
      <c r="A86" s="100" t="s">
        <v>78</v>
      </c>
      <c r="B86" s="24">
        <f>SUM(B82:B85)</f>
        <v>0</v>
      </c>
      <c r="C86" s="122">
        <f>SUM(B86:B86)</f>
        <v>0</v>
      </c>
      <c r="D86" s="122"/>
      <c r="E86" s="88"/>
      <c r="F86" s="24">
        <f>SUM(F82:F85)</f>
        <v>0</v>
      </c>
      <c r="G86" s="28">
        <f>SUM(G82:G85)</f>
        <v>0</v>
      </c>
    </row>
    <row r="87" spans="1:7">
      <c r="A87" s="100"/>
      <c r="B87" s="5"/>
      <c r="C87" s="5"/>
      <c r="D87" s="122"/>
      <c r="E87" s="88"/>
      <c r="F87" s="5"/>
      <c r="G87" s="10"/>
    </row>
    <row r="88" spans="1:7">
      <c r="A88" s="100" t="s">
        <v>79</v>
      </c>
      <c r="B88" s="24">
        <f>B86+B78+B64+B54+B47+B38</f>
        <v>0</v>
      </c>
      <c r="C88" s="24">
        <f>C86+C78+C64+C54+C47+C38</f>
        <v>0</v>
      </c>
      <c r="D88" s="122"/>
      <c r="E88" s="88"/>
      <c r="F88" s="24">
        <f>F86+F78+F64+F54+F47+F38</f>
        <v>0</v>
      </c>
      <c r="G88" s="28">
        <f>G86+G78+G64+G54+G47+G38</f>
        <v>0</v>
      </c>
    </row>
    <row r="89" spans="1:7">
      <c r="A89" s="100"/>
      <c r="B89" s="24"/>
      <c r="C89" s="24"/>
      <c r="D89" s="122"/>
      <c r="E89" s="88"/>
      <c r="F89" s="5"/>
      <c r="G89" s="10"/>
    </row>
    <row r="90" spans="1:7">
      <c r="A90" s="9" t="s">
        <v>82</v>
      </c>
      <c r="B90" s="25">
        <f>B19-B88</f>
        <v>0</v>
      </c>
      <c r="C90" s="25">
        <f>C19-C88</f>
        <v>0</v>
      </c>
      <c r="D90" s="93"/>
      <c r="E90" s="94"/>
      <c r="F90" s="25">
        <f>F19-F88</f>
        <v>0</v>
      </c>
      <c r="G90" s="29">
        <f>G19-G88</f>
        <v>0</v>
      </c>
    </row>
    <row r="91" spans="1:7">
      <c r="A91" s="4"/>
      <c r="B91" s="5"/>
      <c r="C91" s="5"/>
      <c r="D91" s="122"/>
      <c r="E91" s="88"/>
      <c r="F91" s="5"/>
      <c r="G91" s="29"/>
    </row>
    <row r="92" spans="1:7">
      <c r="A92" s="4" t="s">
        <v>65</v>
      </c>
      <c r="B92" s="23"/>
      <c r="C92" s="122">
        <f>SUM(B92:B92)</f>
        <v>0</v>
      </c>
      <c r="D92" s="122"/>
      <c r="E92" s="88"/>
      <c r="F92" s="21">
        <f>C92*(1+E92)+D92</f>
        <v>0</v>
      </c>
      <c r="G92" s="147">
        <f>F92*(1+E92)+D92</f>
        <v>0</v>
      </c>
    </row>
    <row r="93" spans="1:7">
      <c r="A93" s="4"/>
      <c r="B93" s="5"/>
      <c r="C93" s="5"/>
      <c r="D93" s="122"/>
      <c r="E93" s="88"/>
      <c r="F93" s="5"/>
      <c r="G93" s="10"/>
    </row>
    <row r="94" spans="1:7">
      <c r="A94" s="4" t="s">
        <v>64</v>
      </c>
      <c r="B94" s="110">
        <f>SUM('Debt Service'!B16:M16)</f>
        <v>723.53253130429357</v>
      </c>
      <c r="C94" s="122">
        <f>SUM(B94:B94)</f>
        <v>723.53253130429357</v>
      </c>
      <c r="D94" s="122"/>
      <c r="E94" s="88"/>
      <c r="F94" s="122">
        <f>'Debt Service'!E24</f>
        <v>554.54682596596797</v>
      </c>
      <c r="G94" s="11">
        <f>'Debt Service'!F24</f>
        <v>382.15025304600442</v>
      </c>
    </row>
    <row r="95" spans="1:7">
      <c r="A95" s="4"/>
      <c r="B95" s="5"/>
      <c r="C95" s="5"/>
      <c r="D95" s="122"/>
      <c r="E95" s="88"/>
      <c r="F95" s="5"/>
      <c r="G95" s="10"/>
    </row>
    <row r="96" spans="1:7" ht="15.75" thickBot="1">
      <c r="A96" s="101" t="s">
        <v>66</v>
      </c>
      <c r="B96" s="26">
        <f>B90-SUM(B92,B94)</f>
        <v>-723.53253130429357</v>
      </c>
      <c r="C96" s="26">
        <f>C90-SUM(C92,C94)</f>
        <v>-723.53253130429357</v>
      </c>
      <c r="D96" s="26"/>
      <c r="E96" s="26"/>
      <c r="F96" s="26">
        <f>F90-SUM(F92,F94)</f>
        <v>-554.54682596596797</v>
      </c>
      <c r="G96" s="30">
        <f>G90-SUM(G92,G94)</f>
        <v>-382.15025304600442</v>
      </c>
    </row>
    <row r="97" spans="1:7">
      <c r="A97" s="4"/>
      <c r="B97" s="5"/>
      <c r="C97" s="5"/>
      <c r="D97" s="122"/>
      <c r="E97" s="88"/>
      <c r="F97" s="5"/>
      <c r="G97" s="10"/>
    </row>
    <row r="98" spans="1:7">
      <c r="A98" s="4"/>
      <c r="B98" s="5"/>
      <c r="C98" s="5"/>
      <c r="D98" s="122"/>
      <c r="E98" s="88"/>
      <c r="F98" s="5"/>
      <c r="G98" s="10"/>
    </row>
    <row r="99" spans="1:7" ht="30">
      <c r="A99" s="125" t="s">
        <v>193</v>
      </c>
      <c r="B99" s="5"/>
      <c r="C99" s="5"/>
      <c r="D99" s="5"/>
      <c r="E99" s="88"/>
      <c r="F99" s="5"/>
      <c r="G99" s="10"/>
    </row>
    <row r="100" spans="1:7" ht="21">
      <c r="A100" s="121" t="s">
        <v>46</v>
      </c>
      <c r="B100" s="5"/>
      <c r="C100" s="5"/>
      <c r="D100" s="5"/>
      <c r="E100" s="88"/>
      <c r="F100" s="5"/>
      <c r="G100" s="10"/>
    </row>
    <row r="101" spans="1:7">
      <c r="A101" s="9" t="s">
        <v>88</v>
      </c>
      <c r="B101" s="123"/>
      <c r="C101" s="122">
        <f t="shared" ref="C101:C107" si="12">SUM(B101:B101)</f>
        <v>0</v>
      </c>
      <c r="D101" s="5"/>
      <c r="E101" s="88"/>
      <c r="F101" s="5"/>
      <c r="G101" s="10"/>
    </row>
    <row r="102" spans="1:7">
      <c r="A102" s="99" t="s">
        <v>164</v>
      </c>
      <c r="B102" s="123"/>
      <c r="C102" s="122">
        <f t="shared" si="12"/>
        <v>0</v>
      </c>
      <c r="D102" s="5"/>
      <c r="E102" s="88"/>
      <c r="F102" s="5"/>
      <c r="G102" s="10"/>
    </row>
    <row r="103" spans="1:7">
      <c r="A103" s="99" t="s">
        <v>165</v>
      </c>
      <c r="B103" s="123"/>
      <c r="C103" s="122">
        <f t="shared" si="12"/>
        <v>0</v>
      </c>
      <c r="D103" s="5"/>
      <c r="E103" s="88"/>
      <c r="F103" s="5"/>
      <c r="G103" s="10"/>
    </row>
    <row r="104" spans="1:7">
      <c r="A104" s="99" t="s">
        <v>166</v>
      </c>
      <c r="B104" s="123"/>
      <c r="C104" s="122">
        <f t="shared" si="12"/>
        <v>0</v>
      </c>
      <c r="D104" s="5"/>
      <c r="E104" s="88"/>
      <c r="F104" s="5"/>
      <c r="G104" s="10"/>
    </row>
    <row r="105" spans="1:7">
      <c r="A105" s="99" t="s">
        <v>167</v>
      </c>
      <c r="B105" s="123"/>
      <c r="C105" s="122">
        <f t="shared" si="12"/>
        <v>0</v>
      </c>
      <c r="D105" s="5"/>
      <c r="E105" s="88"/>
      <c r="F105" s="5"/>
      <c r="G105" s="10"/>
    </row>
    <row r="106" spans="1:7">
      <c r="A106" s="99" t="s">
        <v>168</v>
      </c>
      <c r="B106" s="123"/>
      <c r="C106" s="122">
        <f t="shared" si="12"/>
        <v>0</v>
      </c>
      <c r="D106" s="5"/>
      <c r="E106" s="88"/>
      <c r="F106" s="5"/>
      <c r="G106" s="10"/>
    </row>
    <row r="107" spans="1:7">
      <c r="A107" s="100" t="s">
        <v>205</v>
      </c>
      <c r="B107" s="142">
        <f>+SUM(B101:B106)</f>
        <v>0</v>
      </c>
      <c r="C107" s="122">
        <f t="shared" si="12"/>
        <v>0</v>
      </c>
      <c r="D107" s="5"/>
      <c r="E107" s="88"/>
      <c r="F107" s="5"/>
      <c r="G107" s="10"/>
    </row>
    <row r="108" spans="1:7">
      <c r="A108" s="100"/>
      <c r="B108" s="142"/>
      <c r="C108" s="122"/>
      <c r="D108" s="5"/>
      <c r="E108" s="88"/>
      <c r="F108" s="5"/>
      <c r="G108" s="10"/>
    </row>
    <row r="109" spans="1:7">
      <c r="A109" s="9" t="s">
        <v>89</v>
      </c>
      <c r="B109" s="123"/>
      <c r="C109" s="122">
        <f t="shared" ref="C109:C116" si="13">SUM(B109:B109)</f>
        <v>0</v>
      </c>
      <c r="D109" s="5"/>
      <c r="E109" s="88"/>
      <c r="F109" s="5"/>
      <c r="G109" s="10"/>
    </row>
    <row r="110" spans="1:7">
      <c r="A110" s="99" t="s">
        <v>169</v>
      </c>
      <c r="B110" s="123"/>
      <c r="C110" s="122">
        <f t="shared" si="13"/>
        <v>0</v>
      </c>
      <c r="D110" s="5"/>
      <c r="E110" s="88"/>
      <c r="F110" s="5"/>
      <c r="G110" s="10"/>
    </row>
    <row r="111" spans="1:7">
      <c r="A111" s="99" t="s">
        <v>170</v>
      </c>
      <c r="B111" s="123"/>
      <c r="C111" s="122">
        <f t="shared" si="13"/>
        <v>0</v>
      </c>
      <c r="D111" s="5"/>
      <c r="E111" s="88"/>
      <c r="F111" s="5"/>
      <c r="G111" s="10"/>
    </row>
    <row r="112" spans="1:7">
      <c r="A112" s="99" t="s">
        <v>171</v>
      </c>
      <c r="B112" s="123"/>
      <c r="C112" s="122">
        <f t="shared" si="13"/>
        <v>0</v>
      </c>
      <c r="D112" s="5"/>
      <c r="E112" s="88"/>
      <c r="F112" s="5"/>
      <c r="G112" s="10"/>
    </row>
    <row r="113" spans="1:7">
      <c r="A113" s="99" t="s">
        <v>172</v>
      </c>
      <c r="B113" s="123"/>
      <c r="C113" s="122">
        <f t="shared" si="13"/>
        <v>0</v>
      </c>
      <c r="D113" s="5"/>
      <c r="E113" s="88"/>
      <c r="F113" s="5"/>
      <c r="G113" s="10"/>
    </row>
    <row r="114" spans="1:7">
      <c r="A114" s="99" t="s">
        <v>173</v>
      </c>
      <c r="B114" s="123"/>
      <c r="C114" s="122">
        <f t="shared" si="13"/>
        <v>0</v>
      </c>
      <c r="D114" s="5"/>
      <c r="E114" s="88"/>
      <c r="F114" s="5"/>
      <c r="G114" s="10"/>
    </row>
    <row r="115" spans="1:7">
      <c r="A115" s="99" t="s">
        <v>174</v>
      </c>
      <c r="B115" s="123"/>
      <c r="C115" s="122">
        <f t="shared" si="13"/>
        <v>0</v>
      </c>
      <c r="D115" s="5"/>
      <c r="E115" s="88"/>
      <c r="F115" s="5"/>
      <c r="G115" s="10"/>
    </row>
    <row r="116" spans="1:7">
      <c r="A116" s="100" t="s">
        <v>206</v>
      </c>
      <c r="B116" s="142">
        <f>SUM(B109:B115)</f>
        <v>0</v>
      </c>
      <c r="C116" s="122">
        <f t="shared" si="13"/>
        <v>0</v>
      </c>
      <c r="D116" s="5"/>
      <c r="E116" s="88"/>
      <c r="F116" s="5"/>
      <c r="G116" s="10"/>
    </row>
    <row r="117" spans="1:7">
      <c r="A117" s="100"/>
      <c r="B117" s="142"/>
      <c r="C117" s="122"/>
      <c r="D117" s="5"/>
      <c r="E117" s="88"/>
      <c r="F117" s="5"/>
      <c r="G117" s="10"/>
    </row>
    <row r="118" spans="1:7">
      <c r="A118" s="9" t="s">
        <v>148</v>
      </c>
      <c r="B118" s="123"/>
      <c r="C118" s="122">
        <f>SUM(B118:B118)</f>
        <v>0</v>
      </c>
      <c r="D118" s="5"/>
      <c r="E118" s="88"/>
      <c r="F118" s="5"/>
      <c r="G118" s="10"/>
    </row>
    <row r="119" spans="1:7">
      <c r="A119" s="99" t="s">
        <v>175</v>
      </c>
      <c r="B119" s="123"/>
      <c r="C119" s="122">
        <f>SUM(B119:B119)</f>
        <v>0</v>
      </c>
      <c r="D119" s="5"/>
      <c r="E119" s="88"/>
      <c r="F119" s="5"/>
      <c r="G119" s="10"/>
    </row>
    <row r="120" spans="1:7">
      <c r="A120" s="99" t="s">
        <v>176</v>
      </c>
      <c r="B120" s="123"/>
      <c r="C120" s="122">
        <f>SUM(B120:B120)</f>
        <v>0</v>
      </c>
      <c r="D120" s="5"/>
      <c r="E120" s="88"/>
      <c r="F120" s="5"/>
      <c r="G120" s="10"/>
    </row>
    <row r="121" spans="1:7">
      <c r="A121" s="99" t="s">
        <v>177</v>
      </c>
      <c r="B121" s="123"/>
      <c r="C121" s="122">
        <f>SUM(B121:B121)</f>
        <v>0</v>
      </c>
      <c r="D121" s="5"/>
      <c r="E121" s="88"/>
      <c r="F121" s="5"/>
      <c r="G121" s="10"/>
    </row>
    <row r="122" spans="1:7">
      <c r="A122" s="144" t="s">
        <v>207</v>
      </c>
      <c r="B122" s="142">
        <f>SUM(B118:B121)</f>
        <v>0</v>
      </c>
      <c r="C122" s="122">
        <f>SUM(B122:B122)</f>
        <v>0</v>
      </c>
      <c r="D122" s="5"/>
      <c r="E122" s="88"/>
      <c r="F122" s="5"/>
      <c r="G122" s="10"/>
    </row>
    <row r="123" spans="1:7">
      <c r="A123" s="145"/>
      <c r="B123" s="142"/>
      <c r="C123" s="122"/>
      <c r="D123" s="5"/>
      <c r="E123" s="88"/>
      <c r="F123" s="5"/>
      <c r="G123" s="10"/>
    </row>
    <row r="124" spans="1:7">
      <c r="A124" s="9" t="s">
        <v>204</v>
      </c>
      <c r="B124" s="123"/>
      <c r="C124" s="122">
        <f>SUM(B124:B124)</f>
        <v>0</v>
      </c>
      <c r="D124" s="5"/>
      <c r="E124" s="88"/>
      <c r="F124" s="5"/>
      <c r="G124" s="10"/>
    </row>
    <row r="125" spans="1:7">
      <c r="A125" s="99" t="s">
        <v>175</v>
      </c>
      <c r="B125" s="123"/>
      <c r="C125" s="122">
        <f>SUM(B125:B125)</f>
        <v>0</v>
      </c>
      <c r="D125" s="5"/>
      <c r="E125" s="88"/>
      <c r="F125" s="111"/>
      <c r="G125" s="112"/>
    </row>
    <row r="126" spans="1:7">
      <c r="A126" s="99" t="s">
        <v>176</v>
      </c>
      <c r="B126" s="123"/>
      <c r="C126" s="122">
        <f>SUM(B126:B126)</f>
        <v>0</v>
      </c>
      <c r="D126" s="5"/>
      <c r="E126" s="88"/>
      <c r="F126" s="111"/>
      <c r="G126" s="112"/>
    </row>
    <row r="127" spans="1:7">
      <c r="A127" s="99" t="s">
        <v>177</v>
      </c>
      <c r="B127" s="123"/>
      <c r="C127" s="122">
        <f>SUM(B127:B127)</f>
        <v>0</v>
      </c>
      <c r="D127" s="5"/>
      <c r="E127" s="88"/>
      <c r="F127" s="111"/>
      <c r="G127" s="112"/>
    </row>
    <row r="128" spans="1:7">
      <c r="A128" s="100" t="s">
        <v>208</v>
      </c>
      <c r="B128" s="142">
        <f>SUM(B124:B127)</f>
        <v>0</v>
      </c>
      <c r="C128" s="122">
        <f>SUM(B128:B128)</f>
        <v>0</v>
      </c>
      <c r="D128" s="5"/>
      <c r="E128" s="88"/>
      <c r="F128" s="111"/>
      <c r="G128" s="112"/>
    </row>
    <row r="129" spans="1:7">
      <c r="A129" s="100"/>
      <c r="B129" s="142"/>
      <c r="C129" s="122"/>
      <c r="D129" s="5"/>
      <c r="E129" s="88"/>
      <c r="F129" s="111"/>
      <c r="G129" s="112"/>
    </row>
    <row r="130" spans="1:7">
      <c r="A130" s="146" t="s">
        <v>210</v>
      </c>
      <c r="B130" s="142"/>
      <c r="C130" s="122"/>
      <c r="D130" s="5"/>
      <c r="E130" s="88"/>
      <c r="F130" s="111"/>
      <c r="G130" s="112"/>
    </row>
    <row r="131" spans="1:7">
      <c r="A131" s="143" t="s">
        <v>90</v>
      </c>
      <c r="B131" s="123"/>
      <c r="C131" s="122">
        <f>SUM(B131:B131)</f>
        <v>0</v>
      </c>
      <c r="D131" s="5"/>
      <c r="E131" s="88"/>
      <c r="F131" s="111"/>
      <c r="G131" s="112"/>
    </row>
    <row r="132" spans="1:7">
      <c r="A132" s="143" t="s">
        <v>84</v>
      </c>
      <c r="B132" s="123"/>
      <c r="C132" s="122">
        <f>SUM(B132:B132)</f>
        <v>0</v>
      </c>
      <c r="D132" s="5"/>
      <c r="E132" s="88"/>
      <c r="F132" s="111"/>
      <c r="G132" s="112"/>
    </row>
    <row r="133" spans="1:7">
      <c r="A133" s="143" t="s">
        <v>209</v>
      </c>
      <c r="B133" s="123"/>
      <c r="C133" s="122">
        <f>SUM(B133:B133)</f>
        <v>0</v>
      </c>
      <c r="D133" s="5"/>
      <c r="E133" s="88"/>
      <c r="F133" s="111"/>
      <c r="G133" s="112"/>
    </row>
    <row r="134" spans="1:7">
      <c r="A134" s="9" t="s">
        <v>178</v>
      </c>
      <c r="B134" s="122">
        <f>SUM(B128:B133,B122,B116,B107,)</f>
        <v>0</v>
      </c>
      <c r="C134" s="122">
        <f>SUM(C128:C133,C122,C116,C107,)</f>
        <v>0</v>
      </c>
      <c r="D134" s="5"/>
      <c r="E134" s="88"/>
      <c r="F134" s="111"/>
      <c r="G134" s="112"/>
    </row>
    <row r="135" spans="1:7">
      <c r="A135" s="4"/>
      <c r="B135" s="5"/>
      <c r="C135" s="5"/>
      <c r="D135" s="5"/>
      <c r="E135" s="88"/>
      <c r="F135" s="5"/>
      <c r="G135" s="10"/>
    </row>
    <row r="136" spans="1:7">
      <c r="A136" s="4"/>
      <c r="B136" s="5"/>
      <c r="C136" s="5"/>
      <c r="D136" s="5"/>
      <c r="E136" s="88"/>
      <c r="F136" s="5"/>
      <c r="G136" s="10"/>
    </row>
    <row r="137" spans="1:7">
      <c r="A137" s="4"/>
      <c r="B137" s="5"/>
      <c r="C137" s="5"/>
      <c r="D137" s="5"/>
      <c r="E137" s="88"/>
      <c r="F137" s="5"/>
      <c r="G137" s="10"/>
    </row>
    <row r="138" spans="1:7">
      <c r="A138" s="4"/>
      <c r="B138" s="5"/>
      <c r="C138" s="5"/>
      <c r="D138" s="5"/>
      <c r="E138" s="88"/>
      <c r="F138" s="5"/>
      <c r="G138" s="10"/>
    </row>
    <row r="139" spans="1:7">
      <c r="A139" s="4"/>
      <c r="B139" s="5"/>
      <c r="C139" s="5"/>
      <c r="D139" s="5"/>
      <c r="E139" s="88"/>
      <c r="F139" s="5"/>
      <c r="G139" s="10"/>
    </row>
    <row r="140" spans="1:7">
      <c r="A140" s="4"/>
      <c r="B140" s="5"/>
      <c r="C140" s="5"/>
      <c r="D140" s="5"/>
      <c r="E140" s="88"/>
      <c r="F140" s="5"/>
      <c r="G140" s="10"/>
    </row>
    <row r="141" spans="1:7" ht="15.75" thickBot="1">
      <c r="A141" s="15"/>
      <c r="B141" s="16"/>
      <c r="C141" s="16"/>
      <c r="D141" s="16"/>
      <c r="E141" s="102"/>
      <c r="F141" s="16"/>
      <c r="G141" s="17"/>
    </row>
    <row r="150" spans="1:2">
      <c r="A150" s="117"/>
      <c r="B150" s="117"/>
    </row>
    <row r="151" spans="1:2">
      <c r="A151" s="117"/>
      <c r="B151" s="117"/>
    </row>
    <row r="152" spans="1:2">
      <c r="A152" s="117"/>
      <c r="B152" s="117"/>
    </row>
    <row r="153" spans="1:2">
      <c r="A153" s="117"/>
      <c r="B153" s="117"/>
    </row>
    <row r="154" spans="1:2">
      <c r="A154" s="117"/>
      <c r="B154" s="117"/>
    </row>
    <row r="155" spans="1:2">
      <c r="A155" s="117"/>
      <c r="B155" s="117"/>
    </row>
    <row r="156" spans="1:2">
      <c r="A156" s="117"/>
      <c r="B156" s="117"/>
    </row>
    <row r="157" spans="1:2">
      <c r="A157" s="117"/>
      <c r="B157" s="117"/>
    </row>
    <row r="158" spans="1:2">
      <c r="A158" s="117"/>
      <c r="B158" s="117"/>
    </row>
    <row r="159" spans="1:2">
      <c r="A159" s="117"/>
      <c r="B159" s="117"/>
    </row>
    <row r="160" spans="1:2">
      <c r="A160" s="117"/>
      <c r="B160" s="117"/>
    </row>
    <row r="161" spans="1:2">
      <c r="A161" s="117"/>
      <c r="B161" s="117"/>
    </row>
    <row r="162" spans="1:2">
      <c r="A162" s="117"/>
      <c r="B162" s="117"/>
    </row>
    <row r="163" spans="1:2">
      <c r="A163" s="117"/>
      <c r="B163" s="117"/>
    </row>
    <row r="164" spans="1:2">
      <c r="A164" s="117"/>
      <c r="B164" s="117"/>
    </row>
    <row r="165" spans="1:2">
      <c r="A165" s="117"/>
      <c r="B165" s="117"/>
    </row>
    <row r="166" spans="1:2">
      <c r="A166" s="117"/>
      <c r="B166" s="117"/>
    </row>
    <row r="167" spans="1:2">
      <c r="A167" s="117"/>
      <c r="B167" s="117"/>
    </row>
    <row r="168" spans="1:2">
      <c r="A168" s="117"/>
      <c r="B168" s="117"/>
    </row>
    <row r="169" spans="1:2">
      <c r="A169" s="117"/>
      <c r="B169" s="117"/>
    </row>
    <row r="170" spans="1:2">
      <c r="A170" s="117"/>
      <c r="B170" s="117"/>
    </row>
    <row r="171" spans="1:2">
      <c r="A171" s="117"/>
      <c r="B171" s="117"/>
    </row>
    <row r="172" spans="1:2">
      <c r="A172" s="117"/>
      <c r="B172" s="117"/>
    </row>
    <row r="173" spans="1:2">
      <c r="A173" s="117"/>
      <c r="B173" s="117"/>
    </row>
  </sheetData>
  <mergeCells count="2">
    <mergeCell ref="D3:E3"/>
    <mergeCell ref="A2:A3"/>
  </mergeCells>
  <pageMargins left="0.7" right="0.7" top="1.91" bottom="0.75" header="0.58333333333333304" footer="0.3"/>
  <pageSetup scale="70" orientation="portrait" verticalDpi="300" r:id="rId1"/>
  <headerFooter differentFirst="1">
    <oddFooter>&amp;LAnnual Budget Worksheet
&amp;A&amp;CThe Carrot Project
www.thecarrotproject.org&amp;R&amp;N</oddFooter>
    <firstHeader xml:space="preserve">&amp;L&amp;G
</firstHeader>
    <firstFooter>&amp;LAnnual Budget Worksheet
&amp;A&amp;CThe Carrot Project 
www.thecarrotproject.org&amp;R&amp;P</firstFooter>
  </headerFooter>
  <rowBreaks count="2" manualBreakCount="2">
    <brk id="48" max="16383" man="1"/>
    <brk id="9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0"/>
  <sheetViews>
    <sheetView zoomScaleNormal="100" workbookViewId="0">
      <selection activeCell="A8" sqref="A8"/>
    </sheetView>
  </sheetViews>
  <sheetFormatPr defaultRowHeight="15"/>
  <cols>
    <col min="1" max="1" width="31.28515625" bestFit="1" customWidth="1"/>
    <col min="2" max="3" width="20.7109375" customWidth="1"/>
    <col min="4" max="4" width="7" customWidth="1"/>
  </cols>
  <sheetData>
    <row r="1" spans="1:5" ht="23.25">
      <c r="A1" s="107" t="s">
        <v>138</v>
      </c>
      <c r="B1" s="201" t="str">
        <f>'Cash Based P&amp;L'!B1</f>
        <v>[[ENTER FARM NAME HERE]]</v>
      </c>
      <c r="C1" s="201"/>
      <c r="D1" s="32"/>
      <c r="E1" s="33"/>
    </row>
    <row r="2" spans="1:5" ht="7.5" customHeight="1">
      <c r="A2" s="34"/>
      <c r="B2" s="35"/>
      <c r="C2" s="35"/>
      <c r="D2" s="35"/>
      <c r="E2" s="36"/>
    </row>
    <row r="3" spans="1:5">
      <c r="A3" s="34"/>
      <c r="B3" s="40" t="s">
        <v>187</v>
      </c>
      <c r="C3" s="40" t="s">
        <v>188</v>
      </c>
      <c r="D3" s="35"/>
      <c r="E3" s="36"/>
    </row>
    <row r="4" spans="1:5">
      <c r="A4" s="178" t="s">
        <v>83</v>
      </c>
      <c r="B4" s="179"/>
      <c r="C4" s="179"/>
      <c r="D4" s="179"/>
      <c r="E4" s="180"/>
    </row>
    <row r="5" spans="1:5" ht="6" customHeight="1">
      <c r="A5" s="181"/>
      <c r="B5" s="179"/>
      <c r="C5" s="179"/>
      <c r="D5" s="179"/>
      <c r="E5" s="180"/>
    </row>
    <row r="6" spans="1:5">
      <c r="A6" s="182" t="s">
        <v>145</v>
      </c>
      <c r="B6" s="179"/>
      <c r="C6" s="179"/>
      <c r="D6" s="179"/>
      <c r="E6" s="180"/>
    </row>
    <row r="7" spans="1:5">
      <c r="A7" s="181" t="s">
        <v>194</v>
      </c>
      <c r="B7" s="183"/>
      <c r="C7" s="184"/>
      <c r="D7" s="179"/>
      <c r="E7" s="180"/>
    </row>
    <row r="8" spans="1:5">
      <c r="A8" s="185" t="s">
        <v>184</v>
      </c>
      <c r="B8" s="186"/>
      <c r="C8" s="184"/>
      <c r="D8" s="179"/>
      <c r="E8" s="180"/>
    </row>
    <row r="9" spans="1:5">
      <c r="A9" s="185" t="s">
        <v>185</v>
      </c>
      <c r="B9" s="186"/>
      <c r="C9" s="184"/>
      <c r="D9" s="179"/>
      <c r="E9" s="180"/>
    </row>
    <row r="10" spans="1:5">
      <c r="A10" s="185" t="s">
        <v>186</v>
      </c>
      <c r="B10" s="186"/>
      <c r="C10" s="184"/>
      <c r="D10" s="179"/>
      <c r="E10" s="180"/>
    </row>
    <row r="11" spans="1:5">
      <c r="A11" s="185" t="s">
        <v>179</v>
      </c>
      <c r="B11" s="187"/>
      <c r="C11" s="184"/>
      <c r="D11" s="179"/>
      <c r="E11" s="180"/>
    </row>
    <row r="12" spans="1:5">
      <c r="A12" s="185" t="s">
        <v>202</v>
      </c>
      <c r="B12" s="184">
        <f>SUM(B7:B11)</f>
        <v>0</v>
      </c>
      <c r="C12" s="184">
        <f>'Cash Flow '!B24</f>
        <v>-1414.8363203800986</v>
      </c>
      <c r="D12" s="179"/>
      <c r="E12" s="180"/>
    </row>
    <row r="13" spans="1:5">
      <c r="A13" s="181" t="s">
        <v>85</v>
      </c>
      <c r="B13" s="188"/>
      <c r="C13" s="189"/>
      <c r="D13" s="179"/>
      <c r="E13" s="180"/>
    </row>
    <row r="14" spans="1:5">
      <c r="A14" s="181" t="s">
        <v>86</v>
      </c>
      <c r="B14" s="190"/>
      <c r="C14" s="191"/>
      <c r="D14" s="179"/>
      <c r="E14" s="180"/>
    </row>
    <row r="15" spans="1:5" s="31" customFormat="1">
      <c r="A15" s="181" t="s">
        <v>87</v>
      </c>
      <c r="B15" s="192"/>
      <c r="C15" s="193"/>
      <c r="D15" s="179"/>
      <c r="E15" s="180"/>
    </row>
    <row r="16" spans="1:5">
      <c r="A16" s="194" t="s">
        <v>92</v>
      </c>
      <c r="B16" s="184">
        <f>SUM(B12:B15)</f>
        <v>0</v>
      </c>
      <c r="C16" s="184">
        <f>SUM(C12:C15)</f>
        <v>-1414.8363203800986</v>
      </c>
      <c r="D16" s="179"/>
      <c r="E16" s="180"/>
    </row>
    <row r="17" spans="1:5" ht="7.5" customHeight="1">
      <c r="A17" s="181"/>
      <c r="B17" s="184"/>
      <c r="C17" s="184"/>
      <c r="D17" s="179"/>
      <c r="E17" s="180"/>
    </row>
    <row r="18" spans="1:5">
      <c r="A18" s="182" t="s">
        <v>146</v>
      </c>
      <c r="B18" s="184"/>
      <c r="C18" s="184"/>
      <c r="D18" s="179"/>
      <c r="E18" s="180"/>
    </row>
    <row r="19" spans="1:5">
      <c r="A19" s="181" t="s">
        <v>88</v>
      </c>
      <c r="B19" s="183"/>
      <c r="C19" s="184">
        <f>B19+'Cash Based P&amp;L'!C107</f>
        <v>0</v>
      </c>
      <c r="D19" s="179"/>
      <c r="E19" s="180"/>
    </row>
    <row r="20" spans="1:5">
      <c r="A20" s="181" t="s">
        <v>89</v>
      </c>
      <c r="B20" s="186"/>
      <c r="C20" s="184">
        <f>B20+'Cash Based P&amp;L'!C116</f>
        <v>0</v>
      </c>
      <c r="D20" s="179"/>
      <c r="E20" s="180"/>
    </row>
    <row r="21" spans="1:5">
      <c r="A21" s="181" t="s">
        <v>148</v>
      </c>
      <c r="B21" s="186"/>
      <c r="C21" s="184">
        <f>B21+'Cash Based P&amp;L'!C122</f>
        <v>0</v>
      </c>
      <c r="D21" s="179"/>
      <c r="E21" s="180"/>
    </row>
    <row r="22" spans="1:5">
      <c r="A22" s="181" t="s">
        <v>201</v>
      </c>
      <c r="B22" s="187"/>
      <c r="C22" s="184">
        <f>B22+'Cash Based P&amp;L'!C128</f>
        <v>0</v>
      </c>
      <c r="D22" s="179"/>
      <c r="E22" s="180"/>
    </row>
    <row r="23" spans="1:5">
      <c r="A23" s="194" t="s">
        <v>92</v>
      </c>
      <c r="B23" s="184">
        <f>SUM(B19:B22)</f>
        <v>0</v>
      </c>
      <c r="C23" s="184">
        <f>SUM(C19:C22)</f>
        <v>0</v>
      </c>
      <c r="D23" s="179"/>
      <c r="E23" s="180"/>
    </row>
    <row r="24" spans="1:5" ht="9" customHeight="1">
      <c r="A24" s="181"/>
      <c r="B24" s="184"/>
      <c r="C24" s="184"/>
      <c r="D24" s="179"/>
      <c r="E24" s="180"/>
    </row>
    <row r="25" spans="1:5">
      <c r="A25" s="182" t="s">
        <v>147</v>
      </c>
      <c r="B25" s="184"/>
      <c r="C25" s="184"/>
      <c r="D25" s="179"/>
      <c r="E25" s="180"/>
    </row>
    <row r="26" spans="1:5">
      <c r="A26" s="181" t="s">
        <v>90</v>
      </c>
      <c r="B26" s="183"/>
      <c r="C26" s="184">
        <f>B26+'Cash Based P&amp;L'!C131</f>
        <v>0</v>
      </c>
      <c r="D26" s="179"/>
      <c r="E26" s="180"/>
    </row>
    <row r="27" spans="1:5">
      <c r="A27" s="181" t="s">
        <v>84</v>
      </c>
      <c r="B27" s="186"/>
      <c r="C27" s="184">
        <f>B27+'Cash Based P&amp;L'!C132</f>
        <v>0</v>
      </c>
      <c r="D27" s="179"/>
      <c r="E27" s="180"/>
    </row>
    <row r="28" spans="1:5">
      <c r="A28" s="181" t="s">
        <v>91</v>
      </c>
      <c r="B28" s="187"/>
      <c r="C28" s="184">
        <f>B28+'Cash Based P&amp;L'!C133</f>
        <v>0</v>
      </c>
      <c r="D28" s="179"/>
      <c r="E28" s="180"/>
    </row>
    <row r="29" spans="1:5">
      <c r="A29" s="194" t="s">
        <v>92</v>
      </c>
      <c r="B29" s="184">
        <f>SUM(B26:B28)</f>
        <v>0</v>
      </c>
      <c r="C29" s="184">
        <f>SUM(C26:C28)</f>
        <v>0</v>
      </c>
      <c r="D29" s="179"/>
      <c r="E29" s="180"/>
    </row>
    <row r="30" spans="1:5" ht="9" customHeight="1">
      <c r="A30" s="181"/>
      <c r="B30" s="184"/>
      <c r="C30" s="184"/>
      <c r="D30" s="179"/>
      <c r="E30" s="180"/>
    </row>
    <row r="31" spans="1:5">
      <c r="A31" s="178" t="s">
        <v>97</v>
      </c>
      <c r="B31" s="195">
        <f>SUM(B29,B23,B16)</f>
        <v>0</v>
      </c>
      <c r="C31" s="195">
        <f>SUM(C29,C23,C16)</f>
        <v>-1414.8363203800986</v>
      </c>
      <c r="D31" s="179"/>
      <c r="E31" s="180"/>
    </row>
    <row r="32" spans="1:5">
      <c r="A32" s="181"/>
      <c r="B32" s="184"/>
      <c r="C32" s="184"/>
      <c r="D32" s="179"/>
      <c r="E32" s="180"/>
    </row>
    <row r="33" spans="1:254">
      <c r="A33" s="178" t="s">
        <v>93</v>
      </c>
      <c r="B33" s="184"/>
      <c r="C33" s="184"/>
      <c r="D33" s="179"/>
      <c r="E33" s="180"/>
    </row>
    <row r="34" spans="1:254" ht="9" customHeight="1">
      <c r="A34" s="181"/>
      <c r="B34" s="184"/>
      <c r="C34" s="184"/>
      <c r="D34" s="179"/>
      <c r="E34" s="180"/>
    </row>
    <row r="35" spans="1:254">
      <c r="A35" s="182" t="s">
        <v>195</v>
      </c>
      <c r="B35" s="184"/>
      <c r="C35" s="184"/>
      <c r="D35" s="179"/>
      <c r="E35" s="180"/>
    </row>
    <row r="36" spans="1:254">
      <c r="A36" s="181" t="s">
        <v>94</v>
      </c>
      <c r="B36" s="188"/>
      <c r="C36" s="189"/>
      <c r="D36" s="179"/>
      <c r="E36" s="180"/>
    </row>
    <row r="37" spans="1:254">
      <c r="A37" s="181" t="s">
        <v>96</v>
      </c>
      <c r="B37" s="190"/>
      <c r="C37" s="191"/>
      <c r="D37" s="179"/>
      <c r="E37" s="180"/>
    </row>
    <row r="38" spans="1:254">
      <c r="A38" s="181" t="s">
        <v>197</v>
      </c>
      <c r="B38" s="192"/>
      <c r="C38" s="193"/>
      <c r="D38" s="179"/>
      <c r="E38" s="180"/>
    </row>
    <row r="39" spans="1:254">
      <c r="A39" s="181"/>
      <c r="B39" s="184"/>
      <c r="C39" s="184"/>
      <c r="D39" s="179"/>
      <c r="E39" s="180"/>
    </row>
    <row r="40" spans="1:254">
      <c r="A40" s="182" t="s">
        <v>95</v>
      </c>
      <c r="B40" s="184"/>
      <c r="C40" s="184"/>
      <c r="D40" s="179"/>
      <c r="E40" s="180"/>
    </row>
    <row r="41" spans="1:254">
      <c r="A41" s="181" t="str">
        <f>'Debt Service'!B4</f>
        <v>Loan # 1 - Car Payment</v>
      </c>
      <c r="B41" s="184">
        <f>'Debt Service'!E6</f>
        <v>40000</v>
      </c>
      <c r="C41" s="184">
        <f>'Debt Service'!D30</f>
        <v>31627.887062394635</v>
      </c>
      <c r="D41" s="179"/>
      <c r="E41" s="180"/>
    </row>
    <row r="42" spans="1:254">
      <c r="A42" s="181" t="str">
        <f>'Debt Service'!G4</f>
        <v>Loan # 2 -Mortgage</v>
      </c>
      <c r="B42" s="184">
        <f>'Debt Service'!J6</f>
        <v>0</v>
      </c>
      <c r="C42" s="184">
        <f>'Debt Service'!D31</f>
        <v>0</v>
      </c>
      <c r="D42" s="179"/>
      <c r="E42" s="180"/>
    </row>
    <row r="43" spans="1:254">
      <c r="A43" s="181" t="str">
        <f>'Debt Service'!L4</f>
        <v>Loan # 3 - The Carrot Project</v>
      </c>
      <c r="B43" s="196"/>
      <c r="C43" s="197">
        <f>'Debt Service'!D32</f>
        <v>0</v>
      </c>
      <c r="D43" s="179"/>
      <c r="E43" s="180"/>
    </row>
    <row r="44" spans="1:254">
      <c r="A44" s="181" t="str">
        <f>'Debt Service'!Q4</f>
        <v>Loan # 4 - Other</v>
      </c>
      <c r="B44" s="184">
        <f>'Debt Service'!T6</f>
        <v>0</v>
      </c>
      <c r="C44" s="184">
        <f>'Debt Service'!D33</f>
        <v>0</v>
      </c>
      <c r="D44" s="179"/>
      <c r="E44" s="180"/>
    </row>
    <row r="45" spans="1:254">
      <c r="A45" s="181" t="str">
        <f>'Debt Service'!V4</f>
        <v>Loan # 5 - Other</v>
      </c>
      <c r="B45" s="184">
        <f>'Debt Service'!Y6</f>
        <v>0</v>
      </c>
      <c r="C45" s="184">
        <f>'Debt Service'!D34</f>
        <v>0</v>
      </c>
      <c r="D45" s="179"/>
      <c r="E45" s="180"/>
    </row>
    <row r="46" spans="1:254" ht="9.75" customHeight="1">
      <c r="A46" s="181"/>
      <c r="B46" s="184"/>
      <c r="C46" s="184"/>
      <c r="D46" s="179"/>
      <c r="E46" s="180"/>
    </row>
    <row r="47" spans="1:254">
      <c r="A47" s="178" t="s">
        <v>98</v>
      </c>
      <c r="B47" s="195">
        <f>SUM(B36:B46)</f>
        <v>40000</v>
      </c>
      <c r="C47" s="195">
        <f>SUM(C36:C46)</f>
        <v>31627.887062394635</v>
      </c>
      <c r="D47" s="179"/>
      <c r="E47" s="180"/>
      <c r="IT47" s="35"/>
    </row>
    <row r="48" spans="1:254" ht="9.75" customHeight="1">
      <c r="A48" s="181"/>
      <c r="B48" s="184"/>
      <c r="C48" s="184"/>
      <c r="D48" s="179"/>
      <c r="E48" s="180"/>
    </row>
    <row r="49" spans="1:5">
      <c r="A49" s="178" t="s">
        <v>99</v>
      </c>
      <c r="B49" s="195">
        <f>B31-B47</f>
        <v>-40000</v>
      </c>
      <c r="C49" s="195">
        <f>C31-C47</f>
        <v>-33042.723382774733</v>
      </c>
      <c r="D49" s="179"/>
      <c r="E49" s="180"/>
    </row>
    <row r="50" spans="1:5" ht="6.75" customHeight="1" thickBot="1">
      <c r="A50" s="37"/>
      <c r="B50" s="38"/>
      <c r="C50" s="38"/>
      <c r="D50" s="38"/>
      <c r="E50" s="39"/>
    </row>
  </sheetData>
  <mergeCells count="1">
    <mergeCell ref="B1:C1"/>
  </mergeCells>
  <pageMargins left="0.7" right="0.7" top="0.78" bottom="0.75" header="0.58299868766404195" footer="0.3"/>
  <pageSetup scale="99" orientation="portrait" verticalDpi="300" r:id="rId1"/>
  <headerFooter differentFirst="1">
    <firstFooter>&amp;LAnnual Budget Worksheet
&amp;A&amp;CThe Carrot Project
www.thecarrotproject.org&amp;R&amp;P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showGridLines="0" view="pageLayout" topLeftCell="A21" zoomScaleNormal="100" workbookViewId="0">
      <selection activeCell="B17" sqref="B17"/>
    </sheetView>
  </sheetViews>
  <sheetFormatPr defaultRowHeight="15"/>
  <cols>
    <col min="1" max="1" width="31.42578125" customWidth="1"/>
    <col min="2" max="2" width="12.7109375" bestFit="1" customWidth="1"/>
    <col min="3" max="3" width="11.5703125" hidden="1" customWidth="1"/>
    <col min="4" max="4" width="11.5703125" customWidth="1"/>
    <col min="5" max="5" width="14" bestFit="1" customWidth="1"/>
  </cols>
  <sheetData>
    <row r="1" spans="1:5" ht="23.25">
      <c r="A1" s="109" t="s">
        <v>140</v>
      </c>
      <c r="B1" s="109"/>
    </row>
    <row r="2" spans="1:5" ht="23.25">
      <c r="A2" s="109" t="s">
        <v>232</v>
      </c>
      <c r="B2" s="109"/>
    </row>
    <row r="3" spans="1:5" ht="24" thickBot="1">
      <c r="A3" s="109"/>
      <c r="B3" s="109"/>
    </row>
    <row r="4" spans="1:5">
      <c r="A4" s="137"/>
      <c r="B4" s="158"/>
      <c r="C4" s="2"/>
      <c r="D4" s="2"/>
      <c r="E4" s="3"/>
    </row>
    <row r="5" spans="1:5" ht="15.75" thickBot="1">
      <c r="A5" s="15"/>
      <c r="B5" s="6" t="s">
        <v>129</v>
      </c>
      <c r="C5" s="7" t="s">
        <v>17</v>
      </c>
      <c r="D5" s="7" t="s">
        <v>19</v>
      </c>
      <c r="E5" s="138" t="s">
        <v>20</v>
      </c>
    </row>
    <row r="6" spans="1:5">
      <c r="A6" s="139" t="s">
        <v>66</v>
      </c>
      <c r="B6" s="106">
        <f>'Cash Based P&amp;L'!B96</f>
        <v>-723.53253130429357</v>
      </c>
      <c r="C6" s="106">
        <f>SUM(B6:B6)</f>
        <v>-723.53253130429357</v>
      </c>
      <c r="D6" s="106">
        <f>'Cash Based P&amp;L'!F96</f>
        <v>-554.54682596596797</v>
      </c>
      <c r="E6" s="136">
        <f>'Cash Based P&amp;L'!G96</f>
        <v>-382.15025304600442</v>
      </c>
    </row>
    <row r="7" spans="1:5">
      <c r="A7" s="124" t="s">
        <v>141</v>
      </c>
      <c r="B7" s="134">
        <f>'Cash Based P&amp;L'!B27</f>
        <v>0</v>
      </c>
      <c r="C7" s="134">
        <f>SUM(B7:B7)</f>
        <v>0</v>
      </c>
      <c r="D7" s="134">
        <f>'Cash Based P&amp;L'!F27</f>
        <v>0</v>
      </c>
      <c r="E7" s="135">
        <f>'Cash Based P&amp;L'!G27</f>
        <v>0</v>
      </c>
    </row>
    <row r="8" spans="1:5">
      <c r="A8" s="124" t="s">
        <v>182</v>
      </c>
      <c r="B8" s="106">
        <f>SUM(B6:B7)</f>
        <v>-723.53253130429357</v>
      </c>
      <c r="C8" s="106">
        <f>SUM(C6:C7)</f>
        <v>-723.53253130429357</v>
      </c>
      <c r="D8" s="106">
        <f>SUM(D6:D7)</f>
        <v>-554.54682596596797</v>
      </c>
      <c r="E8" s="136">
        <f>SUM(E6:E7)</f>
        <v>-382.15025304600442</v>
      </c>
    </row>
    <row r="9" spans="1:5">
      <c r="A9" s="34"/>
      <c r="B9" s="106"/>
      <c r="C9" s="106"/>
      <c r="D9" s="106"/>
      <c r="E9" s="136"/>
    </row>
    <row r="10" spans="1:5">
      <c r="A10" s="34"/>
      <c r="B10" s="106"/>
      <c r="C10" s="106"/>
      <c r="D10" s="106"/>
      <c r="E10" s="136"/>
    </row>
    <row r="11" spans="1:5">
      <c r="A11" s="139" t="s">
        <v>142</v>
      </c>
      <c r="B11" s="106"/>
      <c r="C11" s="106"/>
      <c r="D11" s="106"/>
      <c r="E11" s="136"/>
    </row>
    <row r="12" spans="1:5">
      <c r="A12" s="124" t="s">
        <v>143</v>
      </c>
      <c r="B12" s="134">
        <f>'Cash Based P&amp;L'!B134</f>
        <v>0</v>
      </c>
      <c r="C12" s="134">
        <f>SUM(B12:B12)</f>
        <v>0</v>
      </c>
      <c r="D12" s="134">
        <f>'Cash Based P&amp;L'!F134</f>
        <v>0</v>
      </c>
      <c r="E12" s="135">
        <f>'Cash Based P&amp;L'!G134</f>
        <v>0</v>
      </c>
    </row>
    <row r="13" spans="1:5">
      <c r="A13" s="124" t="s">
        <v>190</v>
      </c>
      <c r="B13" s="106">
        <f>B12</f>
        <v>0</v>
      </c>
      <c r="C13" s="106">
        <f>C12</f>
        <v>0</v>
      </c>
      <c r="D13" s="106">
        <f>D12</f>
        <v>0</v>
      </c>
      <c r="E13" s="136">
        <f>E12</f>
        <v>0</v>
      </c>
    </row>
    <row r="14" spans="1:5">
      <c r="A14" s="34"/>
      <c r="B14" s="106"/>
      <c r="C14" s="106"/>
      <c r="D14" s="106"/>
      <c r="E14" s="136"/>
    </row>
    <row r="15" spans="1:5">
      <c r="A15" s="34"/>
      <c r="B15" s="106"/>
      <c r="C15" s="106"/>
      <c r="D15" s="106"/>
      <c r="E15" s="136"/>
    </row>
    <row r="16" spans="1:5">
      <c r="A16" s="139" t="s">
        <v>149</v>
      </c>
      <c r="B16" s="106"/>
      <c r="C16" s="106"/>
      <c r="D16" s="106"/>
      <c r="E16" s="136"/>
    </row>
    <row r="17" spans="1:5">
      <c r="A17" s="124" t="s">
        <v>203</v>
      </c>
      <c r="B17" s="18"/>
      <c r="C17" s="150"/>
      <c r="D17" s="18"/>
      <c r="E17" s="148"/>
    </row>
    <row r="18" spans="1:5">
      <c r="A18" s="124" t="s">
        <v>212</v>
      </c>
      <c r="B18" s="20"/>
      <c r="C18" s="150"/>
      <c r="D18" s="20"/>
      <c r="E18" s="149"/>
    </row>
    <row r="19" spans="1:5">
      <c r="A19" s="124" t="s">
        <v>183</v>
      </c>
      <c r="B19" s="133">
        <f>-('Debt Service'!C39+'Debt Service'!H39+'Debt Service'!M39+'Debt Service'!R39+'Debt Service'!W39)</f>
        <v>-691.30378907580496</v>
      </c>
      <c r="C19" s="134">
        <f>SUM(B19:B19)</f>
        <v>-691.30378907580496</v>
      </c>
      <c r="D19" s="134">
        <f>-('Debt Service'!E22-'Debt Service'!E24)</f>
        <v>-8541.0986429436925</v>
      </c>
      <c r="E19" s="151">
        <f>-('Debt Service'!F22-'Debt Service'!F24)</f>
        <v>-8713.495215863657</v>
      </c>
    </row>
    <row r="20" spans="1:5">
      <c r="A20" s="124" t="s">
        <v>191</v>
      </c>
      <c r="B20" s="106">
        <f>SUM(B19:B19)</f>
        <v>-691.30378907580496</v>
      </c>
      <c r="C20" s="106">
        <f>SUM(C19:C19)</f>
        <v>-691.30378907580496</v>
      </c>
      <c r="D20" s="106">
        <f>SUM(D19:D19)</f>
        <v>-8541.0986429436925</v>
      </c>
      <c r="E20" s="136">
        <f>SUM(E19:E19)</f>
        <v>-8713.495215863657</v>
      </c>
    </row>
    <row r="21" spans="1:5">
      <c r="A21" s="34"/>
      <c r="B21" s="106"/>
      <c r="C21" s="106"/>
      <c r="D21" s="106"/>
      <c r="E21" s="136"/>
    </row>
    <row r="22" spans="1:5">
      <c r="A22" s="152" t="s">
        <v>198</v>
      </c>
      <c r="B22" s="106">
        <f>'Balance Sheet'!B12</f>
        <v>0</v>
      </c>
      <c r="C22" s="106"/>
      <c r="D22" s="106">
        <f>B24</f>
        <v>-1414.8363203800986</v>
      </c>
      <c r="E22" s="136">
        <f>D24</f>
        <v>-10510.481789289759</v>
      </c>
    </row>
    <row r="23" spans="1:5" ht="17.25">
      <c r="A23" s="152" t="s">
        <v>199</v>
      </c>
      <c r="B23" s="153">
        <f>SUM(B20+B13+B8)</f>
        <v>-1414.8363203800986</v>
      </c>
      <c r="C23" s="153">
        <f>SUM(C20+C13+C8)</f>
        <v>-1414.8363203800986</v>
      </c>
      <c r="D23" s="153">
        <f>SUM(D20+D13+D8)</f>
        <v>-9095.6454689096608</v>
      </c>
      <c r="E23" s="154">
        <f>SUM(E20+E13+E8)</f>
        <v>-9095.6454689096608</v>
      </c>
    </row>
    <row r="24" spans="1:5" s="87" customFormat="1" ht="15.75">
      <c r="A24" s="155" t="s">
        <v>200</v>
      </c>
      <c r="B24" s="156">
        <f>B22+B23</f>
        <v>-1414.8363203800986</v>
      </c>
      <c r="C24" s="156">
        <f>C22+C23</f>
        <v>-1414.8363203800986</v>
      </c>
      <c r="D24" s="156">
        <f>D22+D23</f>
        <v>-10510.481789289759</v>
      </c>
      <c r="E24" s="157">
        <f>E22+E23</f>
        <v>-19606.12725819942</v>
      </c>
    </row>
    <row r="25" spans="1:5">
      <c r="A25" s="34"/>
      <c r="B25" s="106"/>
      <c r="C25" s="106"/>
      <c r="D25" s="106"/>
      <c r="E25" s="136"/>
    </row>
    <row r="26" spans="1:5">
      <c r="A26" s="34"/>
      <c r="B26" s="106"/>
      <c r="C26" s="106"/>
      <c r="D26" s="106"/>
      <c r="E26" s="136"/>
    </row>
    <row r="27" spans="1:5">
      <c r="A27" s="34"/>
      <c r="B27" s="106"/>
      <c r="C27" s="106"/>
      <c r="D27" s="106"/>
      <c r="E27" s="136"/>
    </row>
    <row r="28" spans="1:5" ht="15.75" thickBot="1">
      <c r="A28" s="37"/>
      <c r="B28" s="140"/>
      <c r="C28" s="140"/>
      <c r="D28" s="140"/>
      <c r="E28" s="141"/>
    </row>
    <row r="29" spans="1:5">
      <c r="B29" s="129"/>
      <c r="C29" s="129"/>
      <c r="D29" s="129"/>
      <c r="E29" s="129"/>
    </row>
    <row r="30" spans="1:5">
      <c r="B30" s="130"/>
      <c r="C30" s="129"/>
      <c r="D30" s="129"/>
      <c r="E30" s="129"/>
    </row>
    <row r="31" spans="1:5">
      <c r="B31" s="126"/>
    </row>
    <row r="32" spans="1:5">
      <c r="B32" s="126"/>
    </row>
    <row r="33" spans="2:2">
      <c r="B33" s="126"/>
    </row>
    <row r="34" spans="2:2">
      <c r="B34" s="126"/>
    </row>
  </sheetData>
  <pageMargins left="0.7" right="0.7" top="1.9" bottom="0.75" header="0.58299868766404195" footer="0.3"/>
  <pageSetup orientation="portrait" verticalDpi="300" r:id="rId1"/>
  <headerFooter>
    <oddFooter>&amp;LAnnual Budget Worksheet
&amp;A&amp;CThe Carrot Project
www.thecarrotproject.org&amp;R&amp;P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79"/>
  <sheetViews>
    <sheetView showGridLines="0" view="pageLayout" topLeftCell="A26" zoomScaleNormal="100" workbookViewId="0">
      <selection activeCell="X18" sqref="X18"/>
    </sheetView>
  </sheetViews>
  <sheetFormatPr defaultRowHeight="15"/>
  <cols>
    <col min="1" max="1" width="3.140625" customWidth="1"/>
    <col min="2" max="10" width="13.7109375" customWidth="1"/>
    <col min="11" max="11" width="6" customWidth="1"/>
    <col min="12" max="15" width="13.7109375" customWidth="1"/>
    <col min="16" max="16" width="6.28515625" customWidth="1"/>
    <col min="17" max="20" width="13.7109375" customWidth="1"/>
    <col min="21" max="21" width="5.5703125" customWidth="1"/>
    <col min="22" max="25" width="13.7109375" customWidth="1"/>
  </cols>
  <sheetData>
    <row r="1" spans="1:25" ht="23.25">
      <c r="A1" s="109" t="s">
        <v>139</v>
      </c>
      <c r="B1" s="109"/>
      <c r="C1" s="109"/>
      <c r="D1" s="109" t="str">
        <f>'Cash Based P&amp;L'!B1</f>
        <v>[[ENTER FARM NAME HERE]]</v>
      </c>
      <c r="E1" s="109"/>
    </row>
    <row r="2" spans="1:25" ht="23.25">
      <c r="G2" s="131" t="s">
        <v>196</v>
      </c>
      <c r="H2" s="108"/>
      <c r="I2" s="108"/>
      <c r="J2" s="108"/>
      <c r="K2" s="132"/>
      <c r="T2" s="41"/>
      <c r="U2" s="41"/>
      <c r="V2" s="41"/>
      <c r="W2" s="41"/>
    </row>
    <row r="3" spans="1:25" ht="18" customHeight="1">
      <c r="A3" s="203" t="s">
        <v>134</v>
      </c>
      <c r="B3" s="203"/>
      <c r="C3" s="203"/>
      <c r="D3" s="203"/>
      <c r="E3" s="203"/>
      <c r="T3" s="41"/>
      <c r="U3" s="65"/>
      <c r="V3" s="65"/>
      <c r="W3" s="41"/>
    </row>
    <row r="4" spans="1:25" ht="15" customHeight="1">
      <c r="B4" s="45" t="s">
        <v>107</v>
      </c>
      <c r="C4" s="46"/>
      <c r="D4" s="46"/>
      <c r="E4" s="46"/>
      <c r="F4" s="47"/>
      <c r="G4" s="45" t="s">
        <v>108</v>
      </c>
      <c r="H4" s="46"/>
      <c r="I4" s="46"/>
      <c r="J4" s="46"/>
      <c r="L4" s="45" t="s">
        <v>161</v>
      </c>
      <c r="M4" s="46"/>
      <c r="N4" s="46"/>
      <c r="O4" s="46"/>
      <c r="Q4" s="45" t="s">
        <v>162</v>
      </c>
      <c r="R4" s="46"/>
      <c r="S4" s="46"/>
      <c r="T4" s="46"/>
      <c r="U4" s="202"/>
      <c r="V4" s="45" t="s">
        <v>163</v>
      </c>
      <c r="W4" s="46"/>
      <c r="X4" s="46"/>
      <c r="Y4" s="46"/>
    </row>
    <row r="5" spans="1:25" ht="15" customHeight="1">
      <c r="B5" s="48"/>
      <c r="C5" s="42"/>
      <c r="D5" s="44"/>
      <c r="E5" s="43" t="s">
        <v>100</v>
      </c>
      <c r="G5" s="48"/>
      <c r="H5" s="42"/>
      <c r="I5" s="44"/>
      <c r="J5" s="43" t="s">
        <v>100</v>
      </c>
      <c r="L5" s="48"/>
      <c r="M5" s="42"/>
      <c r="N5" s="44"/>
      <c r="O5" s="43" t="s">
        <v>100</v>
      </c>
      <c r="Q5" s="48"/>
      <c r="R5" s="42"/>
      <c r="S5" s="44"/>
      <c r="T5" s="43" t="s">
        <v>100</v>
      </c>
      <c r="U5" s="202"/>
      <c r="V5" s="48"/>
      <c r="W5" s="42"/>
      <c r="X5" s="44"/>
      <c r="Y5" s="43" t="s">
        <v>100</v>
      </c>
    </row>
    <row r="6" spans="1:25" ht="15" customHeight="1">
      <c r="B6" s="50"/>
      <c r="C6" s="51"/>
      <c r="D6" s="52" t="s">
        <v>105</v>
      </c>
      <c r="E6" s="61">
        <v>40000</v>
      </c>
      <c r="G6" s="50"/>
      <c r="H6" s="51"/>
      <c r="I6" s="52" t="s">
        <v>105</v>
      </c>
      <c r="J6" s="62">
        <v>0</v>
      </c>
      <c r="L6" s="50"/>
      <c r="M6" s="51"/>
      <c r="N6" s="52" t="s">
        <v>213</v>
      </c>
      <c r="O6" s="62">
        <v>0</v>
      </c>
      <c r="Q6" s="50"/>
      <c r="R6" s="51"/>
      <c r="S6" s="52" t="s">
        <v>105</v>
      </c>
      <c r="T6" s="62">
        <v>0</v>
      </c>
      <c r="U6" s="115"/>
      <c r="V6" s="50"/>
      <c r="W6" s="51"/>
      <c r="X6" s="52" t="s">
        <v>105</v>
      </c>
      <c r="Y6" s="62">
        <v>0</v>
      </c>
    </row>
    <row r="7" spans="1:25" ht="15" customHeight="1">
      <c r="B7" s="50"/>
      <c r="C7" s="51"/>
      <c r="D7" s="52" t="s">
        <v>106</v>
      </c>
      <c r="E7" s="61">
        <v>43244</v>
      </c>
      <c r="G7" s="50"/>
      <c r="H7" s="51"/>
      <c r="I7" s="52" t="s">
        <v>106</v>
      </c>
      <c r="J7" s="62">
        <v>0</v>
      </c>
      <c r="L7" s="50"/>
      <c r="M7" s="51"/>
      <c r="N7" s="162" t="s">
        <v>213</v>
      </c>
      <c r="O7" s="161">
        <v>0</v>
      </c>
      <c r="Q7" s="50"/>
      <c r="R7" s="51"/>
      <c r="S7" s="52" t="s">
        <v>106</v>
      </c>
      <c r="T7" s="62">
        <v>0</v>
      </c>
      <c r="U7" s="115"/>
      <c r="V7" s="50"/>
      <c r="W7" s="51"/>
      <c r="X7" s="52" t="s">
        <v>106</v>
      </c>
      <c r="Y7" s="62">
        <v>0</v>
      </c>
    </row>
    <row r="8" spans="1:25" ht="15" customHeight="1">
      <c r="B8" s="50"/>
      <c r="C8" s="51"/>
      <c r="D8" s="52" t="s">
        <v>101</v>
      </c>
      <c r="E8" s="63">
        <v>0.02</v>
      </c>
      <c r="G8" s="50"/>
      <c r="H8" s="51"/>
      <c r="I8" s="52" t="s">
        <v>101</v>
      </c>
      <c r="J8" s="63">
        <v>0</v>
      </c>
      <c r="L8" s="50"/>
      <c r="M8" s="51"/>
      <c r="N8" s="52" t="s">
        <v>101</v>
      </c>
      <c r="O8" s="63">
        <v>0</v>
      </c>
      <c r="Q8" s="50"/>
      <c r="R8" s="51"/>
      <c r="S8" s="52" t="s">
        <v>101</v>
      </c>
      <c r="T8" s="63">
        <v>0</v>
      </c>
      <c r="U8" s="65"/>
      <c r="V8" s="50"/>
      <c r="W8" s="51"/>
      <c r="X8" s="52" t="s">
        <v>101</v>
      </c>
      <c r="Y8" s="63">
        <v>0</v>
      </c>
    </row>
    <row r="9" spans="1:25" ht="15" customHeight="1">
      <c r="B9" s="50"/>
      <c r="C9" s="51"/>
      <c r="D9" s="52" t="s">
        <v>126</v>
      </c>
      <c r="E9" s="49">
        <v>5</v>
      </c>
      <c r="G9" s="50"/>
      <c r="H9" s="51"/>
      <c r="I9" s="52" t="s">
        <v>126</v>
      </c>
      <c r="J9" s="49">
        <v>0</v>
      </c>
      <c r="L9" s="50"/>
      <c r="M9" s="51"/>
      <c r="N9" s="52" t="s">
        <v>126</v>
      </c>
      <c r="O9" s="49">
        <v>0</v>
      </c>
      <c r="Q9" s="50"/>
      <c r="R9" s="51"/>
      <c r="S9" s="52" t="s">
        <v>126</v>
      </c>
      <c r="T9" s="49">
        <v>0</v>
      </c>
      <c r="U9" s="115"/>
      <c r="V9" s="50"/>
      <c r="W9" s="51"/>
      <c r="X9" s="52" t="s">
        <v>126</v>
      </c>
      <c r="Y9" s="49">
        <v>0</v>
      </c>
    </row>
    <row r="10" spans="1:25" ht="15" customHeight="1">
      <c r="B10" s="50"/>
      <c r="C10" s="51"/>
      <c r="D10" s="52" t="s">
        <v>102</v>
      </c>
      <c r="E10" s="49">
        <v>12</v>
      </c>
      <c r="G10" s="50"/>
      <c r="H10" s="51"/>
      <c r="I10" s="52" t="s">
        <v>102</v>
      </c>
      <c r="J10" s="49">
        <v>12</v>
      </c>
      <c r="L10" s="50"/>
      <c r="M10" s="51"/>
      <c r="N10" s="52" t="s">
        <v>102</v>
      </c>
      <c r="O10" s="49">
        <v>12</v>
      </c>
      <c r="Q10" s="50"/>
      <c r="R10" s="51"/>
      <c r="S10" s="52" t="s">
        <v>102</v>
      </c>
      <c r="T10" s="49">
        <v>12</v>
      </c>
      <c r="U10" s="115"/>
      <c r="V10" s="50"/>
      <c r="W10" s="51"/>
      <c r="X10" s="52" t="s">
        <v>102</v>
      </c>
      <c r="Y10" s="49">
        <v>12</v>
      </c>
    </row>
    <row r="11" spans="1:25" ht="15" customHeight="1">
      <c r="B11" s="53"/>
      <c r="C11" s="54"/>
      <c r="D11" s="55" t="s">
        <v>104</v>
      </c>
      <c r="E11" s="176">
        <f>IFERROR(((-PMT((E8/E10),(E9*E10),E7))),0)</f>
        <v>757.97045574247159</v>
      </c>
      <c r="G11" s="53"/>
      <c r="H11" s="54"/>
      <c r="I11" s="55" t="s">
        <v>104</v>
      </c>
      <c r="J11" s="176">
        <f>IFERROR(((-PMT((J8/J10),(J9*J10),J7))),0)</f>
        <v>0</v>
      </c>
      <c r="L11" s="53"/>
      <c r="M11" s="54"/>
      <c r="N11" s="55" t="s">
        <v>104</v>
      </c>
      <c r="O11" s="176">
        <f>IFERROR(((-PMT((O8/O10),(O9*O10),O7))),0)</f>
        <v>0</v>
      </c>
      <c r="Q11" s="53"/>
      <c r="R11" s="54"/>
      <c r="S11" s="55" t="s">
        <v>104</v>
      </c>
      <c r="T11" s="176">
        <f>IFERROR(((-PMT((T8/T10),(T9*T10),T7))),0)</f>
        <v>0</v>
      </c>
      <c r="U11" s="116"/>
      <c r="V11" s="53"/>
      <c r="W11" s="54"/>
      <c r="X11" s="55" t="s">
        <v>104</v>
      </c>
      <c r="Y11" s="176">
        <f>IFERROR(((-PMT((Y8/Y10),(Y9*Y10),Y7))),0)</f>
        <v>0</v>
      </c>
    </row>
    <row r="12" spans="1:25" ht="15" customHeight="1">
      <c r="J12" s="177"/>
      <c r="U12" s="65"/>
    </row>
    <row r="13" spans="1:25" s="56" customFormat="1" ht="18" customHeight="1">
      <c r="A13" s="108" t="s">
        <v>144</v>
      </c>
      <c r="B13" s="108"/>
      <c r="C13" s="108"/>
      <c r="D13" s="108"/>
      <c r="E13" s="108"/>
      <c r="F13" s="108"/>
      <c r="U13" s="65"/>
    </row>
    <row r="14" spans="1:25" ht="15" hidden="1" customHeight="1" thickBot="1">
      <c r="B14" s="56" t="s">
        <v>127</v>
      </c>
      <c r="C14" s="56"/>
      <c r="D14" s="56"/>
      <c r="E14" s="56"/>
      <c r="Q14" s="117"/>
      <c r="R14" s="117"/>
      <c r="S14" s="117"/>
      <c r="T14" s="117"/>
      <c r="U14" s="118"/>
      <c r="V14" s="117"/>
      <c r="W14" s="117"/>
      <c r="X14" s="117"/>
    </row>
    <row r="15" spans="1:25" ht="15" hidden="1" customHeight="1">
      <c r="B15" s="83" t="s">
        <v>5</v>
      </c>
      <c r="C15" s="84" t="s">
        <v>6</v>
      </c>
      <c r="D15" s="84" t="s">
        <v>7</v>
      </c>
      <c r="E15" s="84" t="s">
        <v>8</v>
      </c>
      <c r="F15" s="84" t="s">
        <v>9</v>
      </c>
      <c r="G15" s="84" t="s">
        <v>10</v>
      </c>
      <c r="H15" s="84" t="s">
        <v>11</v>
      </c>
      <c r="I15" s="84" t="s">
        <v>12</v>
      </c>
      <c r="J15" s="84" t="s">
        <v>13</v>
      </c>
      <c r="K15" s="84" t="s">
        <v>14</v>
      </c>
      <c r="L15" s="84" t="s">
        <v>15</v>
      </c>
      <c r="M15" s="85" t="s">
        <v>16</v>
      </c>
      <c r="Q15" s="119"/>
      <c r="R15" s="119"/>
      <c r="S15" s="117"/>
      <c r="T15" s="117"/>
      <c r="U15" s="118"/>
      <c r="V15" s="119"/>
      <c r="W15" s="119"/>
      <c r="X15" s="117"/>
    </row>
    <row r="16" spans="1:25" ht="15" hidden="1" customHeight="1" thickBot="1">
      <c r="B16" s="80">
        <f>D39+I39+N39+S39+X39</f>
        <v>66.666666666666671</v>
      </c>
      <c r="C16" s="81">
        <f>D40+I40+N40+S40+X40</f>
        <v>65.514493684873656</v>
      </c>
      <c r="D16" s="81">
        <f>D41+I41+N41+S41+X41</f>
        <v>64.360400414777658</v>
      </c>
      <c r="E16" s="81">
        <f>D42+I42+N42+S42+X42</f>
        <v>63.204383655898177</v>
      </c>
      <c r="F16" s="81">
        <f>D43+I43+N43+S43+X43</f>
        <v>62.046440202420548</v>
      </c>
      <c r="G16" s="81">
        <f>D44+I44+N44+S44+X44</f>
        <v>60.886566843187133</v>
      </c>
      <c r="H16" s="81">
        <f>D45+I45+N45+S45+X45</f>
        <v>59.724760361688332</v>
      </c>
      <c r="I16" s="81">
        <f>D46+I46+N46+S46+X46</f>
        <v>58.56101753605369</v>
      </c>
      <c r="J16" s="81">
        <f>D47+I47+N47+S47+X47</f>
        <v>57.395335139042977</v>
      </c>
      <c r="K16" s="81">
        <f>D48+I48+N48+S48+X48</f>
        <v>56.227709938037272</v>
      </c>
      <c r="L16" s="81">
        <f>D49+I49+N49+S49+X49</f>
        <v>55.058138695029889</v>
      </c>
      <c r="M16" s="82">
        <f>D50+I50+N50+S50+X50</f>
        <v>53.886618166617488</v>
      </c>
      <c r="Q16" s="120"/>
      <c r="R16" s="120"/>
      <c r="S16" s="117"/>
      <c r="T16" s="117"/>
      <c r="U16" s="118"/>
      <c r="V16" s="120"/>
      <c r="W16" s="120"/>
      <c r="X16" s="117"/>
    </row>
    <row r="17" spans="1:23" ht="15" customHeight="1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Q17" s="86"/>
      <c r="R17" s="86"/>
      <c r="U17" s="65"/>
      <c r="V17" s="86"/>
      <c r="W17" s="86"/>
    </row>
    <row r="18" spans="1:23" ht="15" customHeight="1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Q18" s="86"/>
      <c r="R18" s="86"/>
      <c r="U18" s="65"/>
      <c r="V18" s="86"/>
      <c r="W18" s="86"/>
    </row>
    <row r="19" spans="1:23" s="87" customFormat="1" ht="18" customHeight="1" thickBot="1">
      <c r="A19" s="108" t="s">
        <v>135</v>
      </c>
      <c r="U19" s="65"/>
    </row>
    <row r="20" spans="1:23" ht="15" customHeight="1">
      <c r="B20" s="204" t="s">
        <v>128</v>
      </c>
      <c r="C20" s="205"/>
      <c r="D20" s="205"/>
      <c r="E20" s="205"/>
      <c r="F20" s="206"/>
      <c r="G20" s="41"/>
      <c r="U20" s="65"/>
    </row>
    <row r="21" spans="1:23" ht="15" customHeight="1" thickBot="1">
      <c r="B21" s="68"/>
      <c r="C21" s="22"/>
      <c r="D21" s="72" t="s">
        <v>129</v>
      </c>
      <c r="E21" s="72" t="s">
        <v>19</v>
      </c>
      <c r="F21" s="73" t="s">
        <v>20</v>
      </c>
      <c r="G21" s="41"/>
      <c r="P21" s="86"/>
      <c r="U21" s="65"/>
    </row>
    <row r="22" spans="1:23" ht="15" customHeight="1">
      <c r="B22" s="66" t="s">
        <v>229</v>
      </c>
      <c r="C22" s="67"/>
      <c r="D22" s="74">
        <f>IFERROR(B51+G51+Q51+V51,0)</f>
        <v>9095.6454689096608</v>
      </c>
      <c r="E22" s="74">
        <f>B64+G64+Q64+V64</f>
        <v>9095.6454689096608</v>
      </c>
      <c r="F22" s="77">
        <f>B77+G77+Q77+V77</f>
        <v>9095.6454689096608</v>
      </c>
      <c r="G22" s="41" t="s">
        <v>230</v>
      </c>
      <c r="P22" s="86"/>
      <c r="U22" s="65"/>
    </row>
    <row r="23" spans="1:23" ht="15" customHeight="1">
      <c r="B23" s="175" t="s">
        <v>231</v>
      </c>
      <c r="C23" s="22"/>
      <c r="D23" s="70">
        <f>L51</f>
        <v>0</v>
      </c>
      <c r="E23" s="70">
        <f>L64</f>
        <v>0</v>
      </c>
      <c r="F23" s="78">
        <f>L77</f>
        <v>0</v>
      </c>
      <c r="G23" s="41"/>
      <c r="P23" s="86"/>
      <c r="U23" s="65"/>
    </row>
    <row r="24" spans="1:23" ht="15" customHeight="1" thickBot="1">
      <c r="B24" s="127" t="s">
        <v>133</v>
      </c>
      <c r="C24" s="69"/>
      <c r="D24" s="76">
        <f>D51+I51+N51+S51+X51</f>
        <v>723.53253130429357</v>
      </c>
      <c r="E24" s="76">
        <f>D64+I64+N64+S64+X64</f>
        <v>554.54682596596797</v>
      </c>
      <c r="F24" s="79">
        <f>D77+I77+N77+S77+X77</f>
        <v>382.15025304600442</v>
      </c>
      <c r="G24" s="41"/>
      <c r="P24" s="86"/>
      <c r="U24" s="65"/>
    </row>
    <row r="25" spans="1:23" ht="15" customHeight="1">
      <c r="A25" s="41"/>
      <c r="B25" s="51"/>
      <c r="C25" s="22"/>
      <c r="D25" s="70"/>
      <c r="E25" s="70"/>
      <c r="F25" s="70"/>
      <c r="G25" s="41"/>
      <c r="P25" s="86"/>
      <c r="U25" s="65"/>
    </row>
    <row r="26" spans="1:23" ht="15" customHeight="1">
      <c r="B26" s="51"/>
      <c r="C26" s="22"/>
      <c r="D26" s="70"/>
      <c r="E26" s="70"/>
      <c r="F26" s="70"/>
      <c r="G26" s="41"/>
      <c r="P26" s="86"/>
      <c r="U26" s="65"/>
    </row>
    <row r="27" spans="1:23" ht="15" customHeight="1" thickBot="1">
      <c r="A27" s="108" t="s">
        <v>189</v>
      </c>
      <c r="B27" s="128"/>
      <c r="C27" s="22"/>
      <c r="D27" s="70"/>
      <c r="E27" s="70"/>
      <c r="F27" s="76"/>
      <c r="G27" s="41"/>
      <c r="P27" s="86"/>
      <c r="U27" s="65"/>
    </row>
    <row r="28" spans="1:23" ht="15" customHeight="1">
      <c r="B28" s="204" t="s">
        <v>214</v>
      </c>
      <c r="C28" s="205"/>
      <c r="D28" s="205"/>
      <c r="E28" s="205"/>
      <c r="F28" s="206"/>
      <c r="G28" s="41"/>
      <c r="P28" s="86"/>
      <c r="U28" s="65"/>
    </row>
    <row r="29" spans="1:23" ht="15" customHeight="1">
      <c r="B29" s="68"/>
      <c r="C29" s="22"/>
      <c r="D29" s="72" t="s">
        <v>129</v>
      </c>
      <c r="E29" s="72" t="s">
        <v>19</v>
      </c>
      <c r="F29" s="73" t="s">
        <v>20</v>
      </c>
      <c r="G29" s="41"/>
      <c r="P29" s="86"/>
      <c r="U29" s="65"/>
    </row>
    <row r="30" spans="1:23" ht="15" customHeight="1">
      <c r="B30" s="71" t="s">
        <v>130</v>
      </c>
      <c r="C30" s="22"/>
      <c r="D30" s="70">
        <f>E51</f>
        <v>31627.887062394635</v>
      </c>
      <c r="E30" s="70">
        <f>E64</f>
        <v>23086.78841945095</v>
      </c>
      <c r="F30" s="78">
        <f>E77</f>
        <v>14373.2932035873</v>
      </c>
      <c r="P30" s="86"/>
      <c r="U30" s="65"/>
    </row>
    <row r="31" spans="1:23" ht="15" customHeight="1">
      <c r="B31" s="71" t="s">
        <v>131</v>
      </c>
      <c r="C31" s="22"/>
      <c r="D31" s="70">
        <f>J51</f>
        <v>0</v>
      </c>
      <c r="E31" s="70">
        <f>J64</f>
        <v>0</v>
      </c>
      <c r="F31" s="78">
        <f>J77</f>
        <v>0</v>
      </c>
      <c r="P31" s="86"/>
      <c r="U31" s="65"/>
    </row>
    <row r="32" spans="1:23" ht="15" customHeight="1">
      <c r="B32" s="71" t="s">
        <v>132</v>
      </c>
      <c r="C32" s="22"/>
      <c r="D32" s="70">
        <f>O51</f>
        <v>0</v>
      </c>
      <c r="E32" s="70">
        <f>O64</f>
        <v>0</v>
      </c>
      <c r="F32" s="78">
        <f>O77</f>
        <v>0</v>
      </c>
      <c r="P32" s="86"/>
      <c r="U32" s="65"/>
    </row>
    <row r="33" spans="1:25" ht="15" customHeight="1">
      <c r="B33" s="71" t="s">
        <v>180</v>
      </c>
      <c r="C33" s="22"/>
      <c r="D33" s="70">
        <f>T51</f>
        <v>0</v>
      </c>
      <c r="E33" s="70">
        <f>T64</f>
        <v>0</v>
      </c>
      <c r="F33" s="78">
        <f>T77</f>
        <v>0</v>
      </c>
      <c r="P33" s="86"/>
      <c r="U33" s="65"/>
    </row>
    <row r="34" spans="1:25" ht="15" customHeight="1" thickBot="1">
      <c r="B34" s="75" t="s">
        <v>181</v>
      </c>
      <c r="C34" s="69"/>
      <c r="D34" s="76">
        <f>Y51</f>
        <v>0</v>
      </c>
      <c r="E34" s="76">
        <f>Y64</f>
        <v>0</v>
      </c>
      <c r="F34" s="79">
        <f>Y77</f>
        <v>0</v>
      </c>
      <c r="P34" s="86"/>
      <c r="U34" s="65"/>
    </row>
    <row r="35" spans="1:25" ht="15" customHeight="1">
      <c r="P35" s="86"/>
      <c r="U35" s="65"/>
    </row>
    <row r="36" spans="1:25" ht="15" hidden="1" customHeight="1">
      <c r="P36" s="86"/>
      <c r="U36" s="65"/>
    </row>
    <row r="37" spans="1:25" ht="15" hidden="1" customHeight="1"/>
    <row r="38" spans="1:25" ht="15" hidden="1" customHeight="1">
      <c r="B38" t="s">
        <v>103</v>
      </c>
      <c r="C38" t="s">
        <v>109</v>
      </c>
      <c r="D38" t="s">
        <v>110</v>
      </c>
      <c r="E38" s="52" t="s">
        <v>111</v>
      </c>
      <c r="G38" t="s">
        <v>103</v>
      </c>
      <c r="H38" t="s">
        <v>109</v>
      </c>
      <c r="I38" t="s">
        <v>110</v>
      </c>
      <c r="J38" s="52" t="s">
        <v>111</v>
      </c>
      <c r="L38" t="s">
        <v>103</v>
      </c>
      <c r="M38" t="s">
        <v>109</v>
      </c>
      <c r="N38" t="s">
        <v>110</v>
      </c>
      <c r="O38" s="52" t="s">
        <v>111</v>
      </c>
      <c r="Q38" t="s">
        <v>103</v>
      </c>
      <c r="R38" t="s">
        <v>109</v>
      </c>
      <c r="S38" t="s">
        <v>110</v>
      </c>
      <c r="T38" s="52" t="s">
        <v>111</v>
      </c>
      <c r="V38" t="s">
        <v>103</v>
      </c>
      <c r="W38" t="s">
        <v>109</v>
      </c>
      <c r="X38" t="s">
        <v>110</v>
      </c>
      <c r="Y38" s="52" t="s">
        <v>111</v>
      </c>
    </row>
    <row r="39" spans="1:25" ht="15" hidden="1" customHeight="1">
      <c r="A39" t="s">
        <v>112</v>
      </c>
      <c r="B39" s="57">
        <f>$E$11</f>
        <v>757.97045574247159</v>
      </c>
      <c r="C39" s="57">
        <f>B39-D39</f>
        <v>691.30378907580496</v>
      </c>
      <c r="D39" s="57">
        <f>E6*E8/12</f>
        <v>66.666666666666671</v>
      </c>
      <c r="E39" s="57">
        <f>E6-C39</f>
        <v>39308.696210924194</v>
      </c>
      <c r="G39" s="57">
        <f>$J$11</f>
        <v>0</v>
      </c>
      <c r="H39" s="57">
        <f>G39-I39</f>
        <v>0</v>
      </c>
      <c r="I39" s="57">
        <f>J6*J8/12</f>
        <v>0</v>
      </c>
      <c r="J39" s="57">
        <f>J6-H39</f>
        <v>0</v>
      </c>
      <c r="L39" s="57">
        <f>$O$11</f>
        <v>0</v>
      </c>
      <c r="M39" s="57">
        <f>L39-N39</f>
        <v>0</v>
      </c>
      <c r="N39" s="57">
        <f>O6*O8/12</f>
        <v>0</v>
      </c>
      <c r="O39" s="57">
        <f>O6-M39</f>
        <v>0</v>
      </c>
      <c r="Q39" s="57">
        <f>$T$11</f>
        <v>0</v>
      </c>
      <c r="R39" s="57">
        <f>Q39-S39</f>
        <v>0</v>
      </c>
      <c r="S39" s="57">
        <f>T6*T8/12</f>
        <v>0</v>
      </c>
      <c r="T39" s="57">
        <f>T6-R39</f>
        <v>0</v>
      </c>
      <c r="V39" s="57">
        <f>$Y$11</f>
        <v>0</v>
      </c>
      <c r="W39" s="57">
        <f>V39-X39</f>
        <v>0</v>
      </c>
      <c r="X39" s="57">
        <f>Y6*Y8/12</f>
        <v>0</v>
      </c>
      <c r="Y39" s="57">
        <f>Y6-W39</f>
        <v>0</v>
      </c>
    </row>
    <row r="40" spans="1:25" ht="15" hidden="1" customHeight="1">
      <c r="A40" t="s">
        <v>113</v>
      </c>
      <c r="B40" s="57">
        <f>IF(E39&gt;0,$E$11,0)</f>
        <v>757.97045574247159</v>
      </c>
      <c r="C40" s="57">
        <f>B40-D40</f>
        <v>692.45596205759796</v>
      </c>
      <c r="D40" s="57">
        <f t="shared" ref="D40:D50" si="0">E39*$E$8/$E$10</f>
        <v>65.514493684873656</v>
      </c>
      <c r="E40" s="57">
        <f>IF(E39&gt;0,E39-C40,0)</f>
        <v>38616.240248866598</v>
      </c>
      <c r="G40" s="57">
        <f>IF(J39&gt;0,$J$11,0)</f>
        <v>0</v>
      </c>
      <c r="H40" s="57">
        <f>G40-I40</f>
        <v>0</v>
      </c>
      <c r="I40" s="57">
        <f t="shared" ref="I40:I50" si="1">J39*$J$8/$J$10</f>
        <v>0</v>
      </c>
      <c r="J40" s="57">
        <f>IF(J39&gt;0,J39-H40,0)</f>
        <v>0</v>
      </c>
      <c r="L40" s="113">
        <f>IF(O39&gt;0,$O$11,0)</f>
        <v>0</v>
      </c>
      <c r="M40" s="57">
        <f>L40-N40</f>
        <v>0</v>
      </c>
      <c r="N40" s="57">
        <f t="shared" ref="N40:N50" si="2">O39*$O$8/$O$10</f>
        <v>0</v>
      </c>
      <c r="O40" s="57">
        <f>IF(O39&gt;0,O39-M40,0)</f>
        <v>0</v>
      </c>
      <c r="Q40" s="57">
        <f t="shared" ref="Q40:Q50" si="3">$T$11</f>
        <v>0</v>
      </c>
      <c r="R40" s="57">
        <f>Q40-S40</f>
        <v>0</v>
      </c>
      <c r="S40" s="57">
        <f>T39*$T$8/$T$10</f>
        <v>0</v>
      </c>
      <c r="T40" s="57">
        <f>IF(T39&gt;0,T39-R40,0)</f>
        <v>0</v>
      </c>
      <c r="V40" s="113">
        <f>IF(Y39&gt;0,$Y$11,0)</f>
        <v>0</v>
      </c>
      <c r="W40" s="57">
        <f>V40-X40</f>
        <v>0</v>
      </c>
      <c r="X40" s="57">
        <f>Y39*$Y$8/$Y$10</f>
        <v>0</v>
      </c>
      <c r="Y40" s="57">
        <f>IF(Y39&gt;0,Y39-W40,0)</f>
        <v>0</v>
      </c>
    </row>
    <row r="41" spans="1:25" hidden="1">
      <c r="A41" t="s">
        <v>114</v>
      </c>
      <c r="B41" s="57">
        <f t="shared" ref="B41:B50" si="4">IF(E40&gt;0,$E$11,0)</f>
        <v>757.97045574247159</v>
      </c>
      <c r="C41" s="57">
        <f t="shared" ref="C41:C50" si="5">B41-D41</f>
        <v>693.61005532769389</v>
      </c>
      <c r="D41" s="57">
        <f t="shared" si="0"/>
        <v>64.360400414777658</v>
      </c>
      <c r="E41" s="57">
        <f t="shared" ref="E41:E50" si="6">IF(E40&gt;0,E40-C41,0)</f>
        <v>37922.630193538906</v>
      </c>
      <c r="G41" s="57">
        <f t="shared" ref="G41:G50" si="7">IF(J40&gt;0,$J$11,0)</f>
        <v>0</v>
      </c>
      <c r="H41" s="57">
        <f t="shared" ref="H41:H50" si="8">G41-I41</f>
        <v>0</v>
      </c>
      <c r="I41" s="57">
        <f t="shared" si="1"/>
        <v>0</v>
      </c>
      <c r="J41" s="57">
        <f t="shared" ref="J41:J50" si="9">IF(J40&gt;0,J40-H41,0)</f>
        <v>0</v>
      </c>
      <c r="L41" s="113">
        <f t="shared" ref="L41:L50" si="10">IF(O40&gt;0,$O$11,0)</f>
        <v>0</v>
      </c>
      <c r="M41" s="57">
        <f t="shared" ref="M41:M50" si="11">L41-N41</f>
        <v>0</v>
      </c>
      <c r="N41" s="57">
        <f t="shared" si="2"/>
        <v>0</v>
      </c>
      <c r="O41" s="57">
        <f t="shared" ref="O41:O50" si="12">IF(O40&gt;0,O40-M41,0)</f>
        <v>0</v>
      </c>
      <c r="Q41" s="57">
        <f t="shared" si="3"/>
        <v>0</v>
      </c>
      <c r="R41" s="57">
        <f t="shared" ref="R41:R50" si="13">Q41-S41</f>
        <v>0</v>
      </c>
      <c r="S41" s="57">
        <f t="shared" ref="S41:S50" si="14">T40*$T$8/$T$10</f>
        <v>0</v>
      </c>
      <c r="T41" s="57">
        <f t="shared" ref="T41:T50" si="15">IF(T40&gt;0,T40-R41,0)</f>
        <v>0</v>
      </c>
      <c r="V41" s="113">
        <f t="shared" ref="V41:V50" si="16">IF(Y40&gt;0,$Y$11,0)</f>
        <v>0</v>
      </c>
      <c r="W41" s="57">
        <f t="shared" ref="W41:W50" si="17">V41-X41</f>
        <v>0</v>
      </c>
      <c r="X41" s="57">
        <f t="shared" ref="X41:X50" si="18">Y40*$Y$8/$Y$10</f>
        <v>0</v>
      </c>
      <c r="Y41" s="57">
        <f t="shared" ref="Y41:Y50" si="19">IF(Y40&gt;0,Y40-W41,0)</f>
        <v>0</v>
      </c>
    </row>
    <row r="42" spans="1:25" hidden="1">
      <c r="A42" t="s">
        <v>115</v>
      </c>
      <c r="B42" s="57">
        <f t="shared" si="4"/>
        <v>757.97045574247159</v>
      </c>
      <c r="C42" s="57">
        <f t="shared" si="5"/>
        <v>694.76607208657344</v>
      </c>
      <c r="D42" s="57">
        <f t="shared" si="0"/>
        <v>63.204383655898177</v>
      </c>
      <c r="E42" s="57">
        <f t="shared" si="6"/>
        <v>37227.86412145233</v>
      </c>
      <c r="G42" s="57">
        <f t="shared" si="7"/>
        <v>0</v>
      </c>
      <c r="H42" s="57">
        <f t="shared" si="8"/>
        <v>0</v>
      </c>
      <c r="I42" s="57">
        <f t="shared" si="1"/>
        <v>0</v>
      </c>
      <c r="J42" s="57">
        <f t="shared" si="9"/>
        <v>0</v>
      </c>
      <c r="L42" s="113">
        <f t="shared" si="10"/>
        <v>0</v>
      </c>
      <c r="M42" s="57">
        <f t="shared" si="11"/>
        <v>0</v>
      </c>
      <c r="N42" s="57">
        <f t="shared" si="2"/>
        <v>0</v>
      </c>
      <c r="O42" s="57">
        <f t="shared" si="12"/>
        <v>0</v>
      </c>
      <c r="Q42" s="57">
        <f t="shared" si="3"/>
        <v>0</v>
      </c>
      <c r="R42" s="57">
        <f t="shared" si="13"/>
        <v>0</v>
      </c>
      <c r="S42" s="57">
        <f t="shared" si="14"/>
        <v>0</v>
      </c>
      <c r="T42" s="57">
        <f t="shared" si="15"/>
        <v>0</v>
      </c>
      <c r="V42" s="113">
        <f t="shared" si="16"/>
        <v>0</v>
      </c>
      <c r="W42" s="57">
        <f t="shared" si="17"/>
        <v>0</v>
      </c>
      <c r="X42" s="57">
        <f t="shared" si="18"/>
        <v>0</v>
      </c>
      <c r="Y42" s="57">
        <f t="shared" si="19"/>
        <v>0</v>
      </c>
    </row>
    <row r="43" spans="1:25" hidden="1">
      <c r="A43" t="s">
        <v>116</v>
      </c>
      <c r="B43" s="57">
        <f t="shared" si="4"/>
        <v>757.97045574247159</v>
      </c>
      <c r="C43" s="57">
        <f t="shared" si="5"/>
        <v>695.92401554005107</v>
      </c>
      <c r="D43" s="57">
        <f t="shared" si="0"/>
        <v>62.046440202420548</v>
      </c>
      <c r="E43" s="57">
        <f t="shared" si="6"/>
        <v>36531.940105912283</v>
      </c>
      <c r="G43" s="57">
        <f t="shared" si="7"/>
        <v>0</v>
      </c>
      <c r="H43" s="57">
        <f t="shared" si="8"/>
        <v>0</v>
      </c>
      <c r="I43" s="57">
        <f t="shared" si="1"/>
        <v>0</v>
      </c>
      <c r="J43" s="57">
        <f t="shared" si="9"/>
        <v>0</v>
      </c>
      <c r="L43" s="113">
        <f t="shared" si="10"/>
        <v>0</v>
      </c>
      <c r="M43" s="57">
        <f t="shared" si="11"/>
        <v>0</v>
      </c>
      <c r="N43" s="57">
        <f t="shared" si="2"/>
        <v>0</v>
      </c>
      <c r="O43" s="57">
        <f t="shared" si="12"/>
        <v>0</v>
      </c>
      <c r="Q43" s="57">
        <f t="shared" si="3"/>
        <v>0</v>
      </c>
      <c r="R43" s="57">
        <f t="shared" si="13"/>
        <v>0</v>
      </c>
      <c r="S43" s="57">
        <f t="shared" si="14"/>
        <v>0</v>
      </c>
      <c r="T43" s="57">
        <f t="shared" si="15"/>
        <v>0</v>
      </c>
      <c r="V43" s="113">
        <f t="shared" si="16"/>
        <v>0</v>
      </c>
      <c r="W43" s="57">
        <f t="shared" si="17"/>
        <v>0</v>
      </c>
      <c r="X43" s="57">
        <f t="shared" si="18"/>
        <v>0</v>
      </c>
      <c r="Y43" s="57">
        <f t="shared" si="19"/>
        <v>0</v>
      </c>
    </row>
    <row r="44" spans="1:25" hidden="1">
      <c r="A44" t="s">
        <v>117</v>
      </c>
      <c r="B44" s="57">
        <f t="shared" si="4"/>
        <v>757.97045574247159</v>
      </c>
      <c r="C44" s="57">
        <f t="shared" si="5"/>
        <v>697.08388889928449</v>
      </c>
      <c r="D44" s="57">
        <f t="shared" si="0"/>
        <v>60.886566843187133</v>
      </c>
      <c r="E44" s="57">
        <f t="shared" si="6"/>
        <v>35834.856217012995</v>
      </c>
      <c r="G44" s="57">
        <f t="shared" si="7"/>
        <v>0</v>
      </c>
      <c r="H44" s="57">
        <f t="shared" si="8"/>
        <v>0</v>
      </c>
      <c r="I44" s="57">
        <f t="shared" si="1"/>
        <v>0</v>
      </c>
      <c r="J44" s="57">
        <f t="shared" si="9"/>
        <v>0</v>
      </c>
      <c r="L44" s="113">
        <f t="shared" si="10"/>
        <v>0</v>
      </c>
      <c r="M44" s="57">
        <f t="shared" si="11"/>
        <v>0</v>
      </c>
      <c r="N44" s="57">
        <f t="shared" si="2"/>
        <v>0</v>
      </c>
      <c r="O44" s="57">
        <f t="shared" si="12"/>
        <v>0</v>
      </c>
      <c r="Q44" s="57">
        <f t="shared" si="3"/>
        <v>0</v>
      </c>
      <c r="R44" s="57">
        <f t="shared" si="13"/>
        <v>0</v>
      </c>
      <c r="S44" s="57">
        <f t="shared" si="14"/>
        <v>0</v>
      </c>
      <c r="T44" s="57">
        <f t="shared" si="15"/>
        <v>0</v>
      </c>
      <c r="V44" s="113">
        <f t="shared" si="16"/>
        <v>0</v>
      </c>
      <c r="W44" s="57">
        <f t="shared" si="17"/>
        <v>0</v>
      </c>
      <c r="X44" s="57">
        <f t="shared" si="18"/>
        <v>0</v>
      </c>
      <c r="Y44" s="57">
        <f t="shared" si="19"/>
        <v>0</v>
      </c>
    </row>
    <row r="45" spans="1:25" hidden="1">
      <c r="A45" t="s">
        <v>118</v>
      </c>
      <c r="B45" s="57">
        <f t="shared" si="4"/>
        <v>757.97045574247159</v>
      </c>
      <c r="C45" s="57">
        <f t="shared" si="5"/>
        <v>698.24569538078322</v>
      </c>
      <c r="D45" s="57">
        <f t="shared" si="0"/>
        <v>59.724760361688332</v>
      </c>
      <c r="E45" s="57">
        <f t="shared" si="6"/>
        <v>35136.61052163221</v>
      </c>
      <c r="G45" s="57">
        <f t="shared" si="7"/>
        <v>0</v>
      </c>
      <c r="H45" s="57">
        <f t="shared" si="8"/>
        <v>0</v>
      </c>
      <c r="I45" s="57">
        <f t="shared" si="1"/>
        <v>0</v>
      </c>
      <c r="J45" s="57">
        <f t="shared" si="9"/>
        <v>0</v>
      </c>
      <c r="L45" s="113">
        <f t="shared" si="10"/>
        <v>0</v>
      </c>
      <c r="M45" s="57">
        <f t="shared" si="11"/>
        <v>0</v>
      </c>
      <c r="N45" s="57">
        <f t="shared" si="2"/>
        <v>0</v>
      </c>
      <c r="O45" s="57">
        <f t="shared" si="12"/>
        <v>0</v>
      </c>
      <c r="Q45" s="57">
        <f t="shared" si="3"/>
        <v>0</v>
      </c>
      <c r="R45" s="57">
        <f t="shared" si="13"/>
        <v>0</v>
      </c>
      <c r="S45" s="57">
        <f t="shared" si="14"/>
        <v>0</v>
      </c>
      <c r="T45" s="57">
        <f t="shared" si="15"/>
        <v>0</v>
      </c>
      <c r="V45" s="113">
        <f t="shared" si="16"/>
        <v>0</v>
      </c>
      <c r="W45" s="57">
        <f t="shared" si="17"/>
        <v>0</v>
      </c>
      <c r="X45" s="57">
        <f t="shared" si="18"/>
        <v>0</v>
      </c>
      <c r="Y45" s="57">
        <f t="shared" si="19"/>
        <v>0</v>
      </c>
    </row>
    <row r="46" spans="1:25" hidden="1">
      <c r="A46" t="s">
        <v>119</v>
      </c>
      <c r="B46" s="57">
        <f t="shared" si="4"/>
        <v>757.97045574247159</v>
      </c>
      <c r="C46" s="57">
        <f t="shared" si="5"/>
        <v>699.40943820641792</v>
      </c>
      <c r="D46" s="57">
        <f t="shared" si="0"/>
        <v>58.56101753605369</v>
      </c>
      <c r="E46" s="57">
        <f t="shared" si="6"/>
        <v>34437.201083425789</v>
      </c>
      <c r="G46" s="57">
        <f t="shared" si="7"/>
        <v>0</v>
      </c>
      <c r="H46" s="57">
        <f t="shared" si="8"/>
        <v>0</v>
      </c>
      <c r="I46" s="57">
        <f t="shared" si="1"/>
        <v>0</v>
      </c>
      <c r="J46" s="57">
        <f t="shared" si="9"/>
        <v>0</v>
      </c>
      <c r="L46" s="113">
        <f t="shared" si="10"/>
        <v>0</v>
      </c>
      <c r="M46" s="57">
        <f t="shared" si="11"/>
        <v>0</v>
      </c>
      <c r="N46" s="57">
        <f t="shared" si="2"/>
        <v>0</v>
      </c>
      <c r="O46" s="57">
        <f t="shared" si="12"/>
        <v>0</v>
      </c>
      <c r="Q46" s="57">
        <f t="shared" si="3"/>
        <v>0</v>
      </c>
      <c r="R46" s="57">
        <f t="shared" si="13"/>
        <v>0</v>
      </c>
      <c r="S46" s="57">
        <f t="shared" si="14"/>
        <v>0</v>
      </c>
      <c r="T46" s="57">
        <f t="shared" si="15"/>
        <v>0</v>
      </c>
      <c r="V46" s="113">
        <f t="shared" si="16"/>
        <v>0</v>
      </c>
      <c r="W46" s="57">
        <f t="shared" si="17"/>
        <v>0</v>
      </c>
      <c r="X46" s="57">
        <f t="shared" si="18"/>
        <v>0</v>
      </c>
      <c r="Y46" s="57">
        <f t="shared" si="19"/>
        <v>0</v>
      </c>
    </row>
    <row r="47" spans="1:25" hidden="1">
      <c r="A47" t="s">
        <v>120</v>
      </c>
      <c r="B47" s="57">
        <f t="shared" si="4"/>
        <v>757.97045574247159</v>
      </c>
      <c r="C47" s="57">
        <f t="shared" si="5"/>
        <v>700.57512060342856</v>
      </c>
      <c r="D47" s="57">
        <f t="shared" si="0"/>
        <v>57.395335139042977</v>
      </c>
      <c r="E47" s="57">
        <f t="shared" si="6"/>
        <v>33736.625962822363</v>
      </c>
      <c r="G47" s="57">
        <f t="shared" si="7"/>
        <v>0</v>
      </c>
      <c r="H47" s="57">
        <f t="shared" si="8"/>
        <v>0</v>
      </c>
      <c r="I47" s="57">
        <f t="shared" si="1"/>
        <v>0</v>
      </c>
      <c r="J47" s="57">
        <f t="shared" si="9"/>
        <v>0</v>
      </c>
      <c r="L47" s="113">
        <f t="shared" si="10"/>
        <v>0</v>
      </c>
      <c r="M47" s="57">
        <f t="shared" si="11"/>
        <v>0</v>
      </c>
      <c r="N47" s="57">
        <f t="shared" si="2"/>
        <v>0</v>
      </c>
      <c r="O47" s="57">
        <f t="shared" si="12"/>
        <v>0</v>
      </c>
      <c r="Q47" s="57">
        <f t="shared" si="3"/>
        <v>0</v>
      </c>
      <c r="R47" s="57">
        <f t="shared" si="13"/>
        <v>0</v>
      </c>
      <c r="S47" s="57">
        <f t="shared" si="14"/>
        <v>0</v>
      </c>
      <c r="T47" s="57">
        <f t="shared" si="15"/>
        <v>0</v>
      </c>
      <c r="V47" s="113">
        <f t="shared" si="16"/>
        <v>0</v>
      </c>
      <c r="W47" s="57">
        <f t="shared" si="17"/>
        <v>0</v>
      </c>
      <c r="X47" s="57">
        <f t="shared" si="18"/>
        <v>0</v>
      </c>
      <c r="Y47" s="57">
        <f t="shared" si="19"/>
        <v>0</v>
      </c>
    </row>
    <row r="48" spans="1:25" hidden="1">
      <c r="A48" t="s">
        <v>121</v>
      </c>
      <c r="B48" s="57">
        <f t="shared" si="4"/>
        <v>757.97045574247159</v>
      </c>
      <c r="C48" s="57">
        <f t="shared" si="5"/>
        <v>701.74274580443432</v>
      </c>
      <c r="D48" s="57">
        <f t="shared" si="0"/>
        <v>56.227709938037272</v>
      </c>
      <c r="E48" s="57">
        <f t="shared" si="6"/>
        <v>33034.88321701793</v>
      </c>
      <c r="G48" s="57">
        <f t="shared" si="7"/>
        <v>0</v>
      </c>
      <c r="H48" s="57">
        <f t="shared" si="8"/>
        <v>0</v>
      </c>
      <c r="I48" s="57">
        <f t="shared" si="1"/>
        <v>0</v>
      </c>
      <c r="J48" s="57">
        <f t="shared" si="9"/>
        <v>0</v>
      </c>
      <c r="L48" s="113">
        <f t="shared" si="10"/>
        <v>0</v>
      </c>
      <c r="M48" s="57">
        <f t="shared" si="11"/>
        <v>0</v>
      </c>
      <c r="N48" s="57">
        <f t="shared" si="2"/>
        <v>0</v>
      </c>
      <c r="O48" s="57">
        <f t="shared" si="12"/>
        <v>0</v>
      </c>
      <c r="Q48" s="57">
        <f t="shared" si="3"/>
        <v>0</v>
      </c>
      <c r="R48" s="57">
        <f t="shared" si="13"/>
        <v>0</v>
      </c>
      <c r="S48" s="57">
        <f t="shared" si="14"/>
        <v>0</v>
      </c>
      <c r="T48" s="57">
        <f t="shared" si="15"/>
        <v>0</v>
      </c>
      <c r="V48" s="113">
        <f t="shared" si="16"/>
        <v>0</v>
      </c>
      <c r="W48" s="57">
        <f t="shared" si="17"/>
        <v>0</v>
      </c>
      <c r="X48" s="57">
        <f t="shared" si="18"/>
        <v>0</v>
      </c>
      <c r="Y48" s="57">
        <f t="shared" si="19"/>
        <v>0</v>
      </c>
    </row>
    <row r="49" spans="1:25" hidden="1">
      <c r="A49" t="s">
        <v>122</v>
      </c>
      <c r="B49" s="57">
        <f t="shared" si="4"/>
        <v>757.97045574247159</v>
      </c>
      <c r="C49" s="57">
        <f t="shared" si="5"/>
        <v>702.91231704744166</v>
      </c>
      <c r="D49" s="57">
        <f t="shared" si="0"/>
        <v>55.058138695029889</v>
      </c>
      <c r="E49" s="57">
        <f t="shared" si="6"/>
        <v>32331.970899970489</v>
      </c>
      <c r="G49" s="57">
        <f t="shared" si="7"/>
        <v>0</v>
      </c>
      <c r="H49" s="57">
        <f t="shared" si="8"/>
        <v>0</v>
      </c>
      <c r="I49" s="57">
        <f t="shared" si="1"/>
        <v>0</v>
      </c>
      <c r="J49" s="57">
        <f t="shared" si="9"/>
        <v>0</v>
      </c>
      <c r="L49" s="113">
        <f t="shared" si="10"/>
        <v>0</v>
      </c>
      <c r="M49" s="57">
        <f t="shared" si="11"/>
        <v>0</v>
      </c>
      <c r="N49" s="57">
        <f t="shared" si="2"/>
        <v>0</v>
      </c>
      <c r="O49" s="57">
        <f t="shared" si="12"/>
        <v>0</v>
      </c>
      <c r="Q49" s="57">
        <f t="shared" si="3"/>
        <v>0</v>
      </c>
      <c r="R49" s="57">
        <f t="shared" si="13"/>
        <v>0</v>
      </c>
      <c r="S49" s="57">
        <f t="shared" si="14"/>
        <v>0</v>
      </c>
      <c r="T49" s="57">
        <f t="shared" si="15"/>
        <v>0</v>
      </c>
      <c r="V49" s="113">
        <f t="shared" si="16"/>
        <v>0</v>
      </c>
      <c r="W49" s="113">
        <f t="shared" si="17"/>
        <v>0</v>
      </c>
      <c r="X49" s="113">
        <f t="shared" si="18"/>
        <v>0</v>
      </c>
      <c r="Y49" s="113">
        <f t="shared" si="19"/>
        <v>0</v>
      </c>
    </row>
    <row r="50" spans="1:25" ht="15.75" hidden="1" thickBot="1">
      <c r="A50" s="58" t="s">
        <v>123</v>
      </c>
      <c r="B50" s="59">
        <f t="shared" si="4"/>
        <v>757.97045574247159</v>
      </c>
      <c r="C50" s="59">
        <f t="shared" si="5"/>
        <v>704.08383757585409</v>
      </c>
      <c r="D50" s="59">
        <f t="shared" si="0"/>
        <v>53.886618166617488</v>
      </c>
      <c r="E50" s="59">
        <f t="shared" si="6"/>
        <v>31627.887062394635</v>
      </c>
      <c r="G50" s="59">
        <f t="shared" si="7"/>
        <v>0</v>
      </c>
      <c r="H50" s="59">
        <f t="shared" si="8"/>
        <v>0</v>
      </c>
      <c r="I50" s="59">
        <f t="shared" si="1"/>
        <v>0</v>
      </c>
      <c r="J50" s="59">
        <f t="shared" si="9"/>
        <v>0</v>
      </c>
      <c r="L50" s="59">
        <f t="shared" si="10"/>
        <v>0</v>
      </c>
      <c r="M50" s="59">
        <f t="shared" si="11"/>
        <v>0</v>
      </c>
      <c r="N50" s="59">
        <f t="shared" si="2"/>
        <v>0</v>
      </c>
      <c r="O50" s="59">
        <f t="shared" si="12"/>
        <v>0</v>
      </c>
      <c r="Q50" s="59">
        <f t="shared" si="3"/>
        <v>0</v>
      </c>
      <c r="R50" s="59">
        <f t="shared" si="13"/>
        <v>0</v>
      </c>
      <c r="S50" s="59">
        <f t="shared" si="14"/>
        <v>0</v>
      </c>
      <c r="T50" s="59">
        <f t="shared" si="15"/>
        <v>0</v>
      </c>
      <c r="V50" s="59">
        <f t="shared" si="16"/>
        <v>0</v>
      </c>
      <c r="W50" s="59">
        <f t="shared" si="17"/>
        <v>0</v>
      </c>
      <c r="X50" s="59">
        <f t="shared" si="18"/>
        <v>0</v>
      </c>
      <c r="Y50" s="59">
        <f t="shared" si="19"/>
        <v>0</v>
      </c>
    </row>
    <row r="51" spans="1:25" hidden="1">
      <c r="A51" s="56" t="s">
        <v>17</v>
      </c>
      <c r="B51" s="60">
        <f>SUM(B39:B50)</f>
        <v>9095.6454689096608</v>
      </c>
      <c r="C51" s="60">
        <f>SUM(C39:C50)</f>
        <v>8372.112937605365</v>
      </c>
      <c r="D51" s="60">
        <f>SUM(D39:D50)</f>
        <v>723.53253130429357</v>
      </c>
      <c r="E51" s="60">
        <f>E50</f>
        <v>31627.887062394635</v>
      </c>
      <c r="G51" s="60">
        <f>SUM(G39:G50)</f>
        <v>0</v>
      </c>
      <c r="H51" s="60">
        <f>SUM(H39:H50)</f>
        <v>0</v>
      </c>
      <c r="I51" s="60">
        <f>SUM(I39:I50)</f>
        <v>0</v>
      </c>
      <c r="J51" s="60">
        <f>J50</f>
        <v>0</v>
      </c>
      <c r="L51" s="60">
        <f>SUM(L39:L50)</f>
        <v>0</v>
      </c>
      <c r="M51" s="60">
        <f>SUM(M39:M50)</f>
        <v>0</v>
      </c>
      <c r="N51" s="60">
        <f>SUM(N39:N50)</f>
        <v>0</v>
      </c>
      <c r="O51" s="60">
        <f>O50</f>
        <v>0</v>
      </c>
      <c r="Q51" s="60">
        <f>SUM(Q39:Q50)</f>
        <v>0</v>
      </c>
      <c r="R51" s="60">
        <f>SUM(R39:R50)</f>
        <v>0</v>
      </c>
      <c r="S51" s="60">
        <f>SUM(S39:S50)</f>
        <v>0</v>
      </c>
      <c r="T51" s="60">
        <f>T50</f>
        <v>0</v>
      </c>
      <c r="V51" s="60">
        <f>SUM(V39:V50)</f>
        <v>0</v>
      </c>
      <c r="W51" s="60">
        <f>SUM(W39:W50)</f>
        <v>0</v>
      </c>
      <c r="X51" s="60">
        <f>SUM(X39:X50)</f>
        <v>0</v>
      </c>
      <c r="Y51" s="60">
        <f>Y50</f>
        <v>0</v>
      </c>
    </row>
    <row r="52" spans="1:25" hidden="1">
      <c r="A52" t="s">
        <v>112</v>
      </c>
      <c r="B52" s="57">
        <f>$E$11</f>
        <v>757.97045574247159</v>
      </c>
      <c r="C52" s="57">
        <f>B52-D52</f>
        <v>705.25731063848048</v>
      </c>
      <c r="D52" s="57">
        <f>E50*$E$8/$E$10</f>
        <v>52.71314510399106</v>
      </c>
      <c r="E52" s="57">
        <f>E50-C52</f>
        <v>30922.629751756154</v>
      </c>
      <c r="G52" s="57">
        <f>IF(J51&gt;0,$J$11,0)</f>
        <v>0</v>
      </c>
      <c r="H52" s="57">
        <f>G52-I52</f>
        <v>0</v>
      </c>
      <c r="I52" s="57">
        <f>J50*$J$8/$J$10</f>
        <v>0</v>
      </c>
      <c r="J52" s="57">
        <f>J50-H52</f>
        <v>0</v>
      </c>
      <c r="L52" s="113">
        <f>IF(O51&gt;0,$O$11,0)</f>
        <v>0</v>
      </c>
      <c r="M52" s="57">
        <f>L52-N52</f>
        <v>0</v>
      </c>
      <c r="N52" s="57">
        <f>O50*$O$8/$O$10</f>
        <v>0</v>
      </c>
      <c r="O52" s="57">
        <f>O50-M52</f>
        <v>0</v>
      </c>
      <c r="Q52" s="113">
        <f>IF(T51&gt;0,$T$11,0)</f>
        <v>0</v>
      </c>
      <c r="R52" s="57">
        <f>Q52-S52</f>
        <v>0</v>
      </c>
      <c r="S52" s="57">
        <f>T51*$T$8/$T$10</f>
        <v>0</v>
      </c>
      <c r="T52" s="57">
        <f>T50-R52</f>
        <v>0</v>
      </c>
      <c r="V52" s="113">
        <f>IF(Y51&gt;0,$Y$11,0)</f>
        <v>0</v>
      </c>
      <c r="W52" s="57">
        <f>V52-X52</f>
        <v>0</v>
      </c>
      <c r="X52" s="57">
        <f>Y51*$Y$8/$Y$10</f>
        <v>0</v>
      </c>
      <c r="Y52" s="57">
        <f>Y50-W52</f>
        <v>0</v>
      </c>
    </row>
    <row r="53" spans="1:25" hidden="1">
      <c r="A53" t="s">
        <v>113</v>
      </c>
      <c r="B53" s="57">
        <f>IF(E52&gt;0,$E$11,0)</f>
        <v>757.97045574247159</v>
      </c>
      <c r="C53" s="57">
        <f t="shared" ref="C53:C63" si="20">B53-D53</f>
        <v>706.4327394895447</v>
      </c>
      <c r="D53" s="57">
        <f t="shared" ref="D53:D63" si="21">E52*$E$8/$E$10</f>
        <v>51.53771625292692</v>
      </c>
      <c r="E53" s="57">
        <f t="shared" ref="E53:E63" si="22">IF(E52&gt;0,E52-C53,0)</f>
        <v>30216.19701226661</v>
      </c>
      <c r="G53" s="57">
        <f>IF(J52&gt;0,$J$11,0)</f>
        <v>0</v>
      </c>
      <c r="H53" s="57">
        <f>G53-I53</f>
        <v>0</v>
      </c>
      <c r="I53" s="57">
        <f t="shared" ref="I53:I63" si="23">J52*$J$8/$J$10</f>
        <v>0</v>
      </c>
      <c r="J53" s="57">
        <f t="shared" ref="J53:J63" si="24">IF(J52&gt;0,J52-H53,0)</f>
        <v>0</v>
      </c>
      <c r="L53" s="113">
        <f>IF(O52&gt;0,$O$11,0)</f>
        <v>0</v>
      </c>
      <c r="M53" s="57">
        <f t="shared" ref="M53:M62" si="25">L53-N53</f>
        <v>0</v>
      </c>
      <c r="N53" s="57">
        <f t="shared" ref="N53:N63" si="26">O52*$O$8/$O$10</f>
        <v>0</v>
      </c>
      <c r="O53" s="57">
        <f t="shared" ref="O53:O63" si="27">IF(O52&gt;0,O52-M53,0)</f>
        <v>0</v>
      </c>
      <c r="Q53" s="113">
        <f t="shared" ref="Q53:Q63" si="28">IF(T52&gt;0,$T$11,0)</f>
        <v>0</v>
      </c>
      <c r="R53" s="57">
        <f t="shared" ref="R53:R62" si="29">Q53-S53</f>
        <v>0</v>
      </c>
      <c r="S53" s="57">
        <f t="shared" ref="S53:S62" si="30">T52*$T$8/$T$10</f>
        <v>0</v>
      </c>
      <c r="T53" s="57">
        <f t="shared" ref="T53:T63" si="31">IF(T52&gt;0,T52-R53,0)</f>
        <v>0</v>
      </c>
      <c r="V53" s="113">
        <f t="shared" ref="V53:V62" si="32">IF(Y52&gt;0,$Y$11,0)</f>
        <v>0</v>
      </c>
      <c r="W53" s="57">
        <f t="shared" ref="W53:W62" si="33">V53-X53</f>
        <v>0</v>
      </c>
      <c r="X53" s="57">
        <f t="shared" ref="X53:X62" si="34">Y52*$Y$8/$Y$10</f>
        <v>0</v>
      </c>
      <c r="Y53" s="57">
        <f t="shared" ref="Y53:Y63" si="35">IF(Y52&gt;0,Y52-W53,0)</f>
        <v>0</v>
      </c>
    </row>
    <row r="54" spans="1:25" hidden="1">
      <c r="A54" t="s">
        <v>114</v>
      </c>
      <c r="B54" s="57">
        <f t="shared" ref="B54:B63" si="36">IF(E53&gt;0,$E$11,0)</f>
        <v>757.97045574247159</v>
      </c>
      <c r="C54" s="57">
        <f t="shared" si="20"/>
        <v>707.61012738869385</v>
      </c>
      <c r="D54" s="57">
        <f t="shared" si="21"/>
        <v>50.360328353777682</v>
      </c>
      <c r="E54" s="57">
        <f t="shared" si="22"/>
        <v>29508.586884877917</v>
      </c>
      <c r="G54" s="57">
        <f t="shared" ref="G54:G63" si="37">IF(J53&gt;0,$J$11,0)</f>
        <v>0</v>
      </c>
      <c r="H54" s="57">
        <f t="shared" ref="H54:H63" si="38">G54-I54</f>
        <v>0</v>
      </c>
      <c r="I54" s="57">
        <f t="shared" si="23"/>
        <v>0</v>
      </c>
      <c r="J54" s="57">
        <f t="shared" si="24"/>
        <v>0</v>
      </c>
      <c r="L54" s="113">
        <f t="shared" ref="L54:L63" si="39">IF(O53&gt;0,$O$11,0)</f>
        <v>0</v>
      </c>
      <c r="M54" s="57">
        <f t="shared" si="25"/>
        <v>0</v>
      </c>
      <c r="N54" s="57">
        <f t="shared" si="26"/>
        <v>0</v>
      </c>
      <c r="O54" s="57">
        <f t="shared" si="27"/>
        <v>0</v>
      </c>
      <c r="Q54" s="113">
        <f t="shared" si="28"/>
        <v>0</v>
      </c>
      <c r="R54" s="57">
        <f t="shared" si="29"/>
        <v>0</v>
      </c>
      <c r="S54" s="57">
        <f t="shared" si="30"/>
        <v>0</v>
      </c>
      <c r="T54" s="57">
        <f t="shared" si="31"/>
        <v>0</v>
      </c>
      <c r="V54" s="113">
        <f t="shared" si="32"/>
        <v>0</v>
      </c>
      <c r="W54" s="57">
        <f t="shared" si="33"/>
        <v>0</v>
      </c>
      <c r="X54" s="57">
        <f t="shared" si="34"/>
        <v>0</v>
      </c>
      <c r="Y54" s="57">
        <f t="shared" si="35"/>
        <v>0</v>
      </c>
    </row>
    <row r="55" spans="1:25" hidden="1">
      <c r="A55" t="s">
        <v>115</v>
      </c>
      <c r="B55" s="57">
        <f t="shared" si="36"/>
        <v>757.97045574247159</v>
      </c>
      <c r="C55" s="57">
        <f t="shared" si="20"/>
        <v>708.78947760100834</v>
      </c>
      <c r="D55" s="57">
        <f t="shared" si="21"/>
        <v>49.180978141463193</v>
      </c>
      <c r="E55" s="57">
        <f t="shared" si="22"/>
        <v>28799.79740727691</v>
      </c>
      <c r="G55" s="57">
        <f t="shared" si="37"/>
        <v>0</v>
      </c>
      <c r="H55" s="57">
        <f t="shared" si="38"/>
        <v>0</v>
      </c>
      <c r="I55" s="57">
        <f t="shared" si="23"/>
        <v>0</v>
      </c>
      <c r="J55" s="57">
        <f t="shared" si="24"/>
        <v>0</v>
      </c>
      <c r="L55" s="113">
        <f t="shared" si="39"/>
        <v>0</v>
      </c>
      <c r="M55" s="57">
        <f t="shared" si="25"/>
        <v>0</v>
      </c>
      <c r="N55" s="57">
        <f t="shared" si="26"/>
        <v>0</v>
      </c>
      <c r="O55" s="57">
        <f t="shared" si="27"/>
        <v>0</v>
      </c>
      <c r="Q55" s="113">
        <f t="shared" si="28"/>
        <v>0</v>
      </c>
      <c r="R55" s="57">
        <f t="shared" si="29"/>
        <v>0</v>
      </c>
      <c r="S55" s="57">
        <f t="shared" si="30"/>
        <v>0</v>
      </c>
      <c r="T55" s="57">
        <f t="shared" si="31"/>
        <v>0</v>
      </c>
      <c r="V55" s="113">
        <f t="shared" si="32"/>
        <v>0</v>
      </c>
      <c r="W55" s="57">
        <f t="shared" si="33"/>
        <v>0</v>
      </c>
      <c r="X55" s="57">
        <f t="shared" si="34"/>
        <v>0</v>
      </c>
      <c r="Y55" s="57">
        <f t="shared" si="35"/>
        <v>0</v>
      </c>
    </row>
    <row r="56" spans="1:25" hidden="1">
      <c r="A56" t="s">
        <v>116</v>
      </c>
      <c r="B56" s="57">
        <f t="shared" si="36"/>
        <v>757.97045574247159</v>
      </c>
      <c r="C56" s="57">
        <f t="shared" si="20"/>
        <v>709.97079339701008</v>
      </c>
      <c r="D56" s="57">
        <f t="shared" si="21"/>
        <v>47.999662345461523</v>
      </c>
      <c r="E56" s="57">
        <f t="shared" si="22"/>
        <v>28089.826613879901</v>
      </c>
      <c r="G56" s="57">
        <f t="shared" si="37"/>
        <v>0</v>
      </c>
      <c r="H56" s="57">
        <f t="shared" si="38"/>
        <v>0</v>
      </c>
      <c r="I56" s="57">
        <f t="shared" si="23"/>
        <v>0</v>
      </c>
      <c r="J56" s="57">
        <f t="shared" si="24"/>
        <v>0</v>
      </c>
      <c r="L56" s="113">
        <f t="shared" si="39"/>
        <v>0</v>
      </c>
      <c r="M56" s="57">
        <f t="shared" si="25"/>
        <v>0</v>
      </c>
      <c r="N56" s="57">
        <f t="shared" si="26"/>
        <v>0</v>
      </c>
      <c r="O56" s="57">
        <f t="shared" si="27"/>
        <v>0</v>
      </c>
      <c r="Q56" s="113">
        <f t="shared" si="28"/>
        <v>0</v>
      </c>
      <c r="R56" s="57">
        <f t="shared" si="29"/>
        <v>0</v>
      </c>
      <c r="S56" s="57">
        <f t="shared" si="30"/>
        <v>0</v>
      </c>
      <c r="T56" s="57">
        <f t="shared" si="31"/>
        <v>0</v>
      </c>
      <c r="V56" s="113">
        <f t="shared" si="32"/>
        <v>0</v>
      </c>
      <c r="W56" s="57">
        <f t="shared" si="33"/>
        <v>0</v>
      </c>
      <c r="X56" s="57">
        <f t="shared" si="34"/>
        <v>0</v>
      </c>
      <c r="Y56" s="57">
        <f t="shared" si="35"/>
        <v>0</v>
      </c>
    </row>
    <row r="57" spans="1:25" hidden="1">
      <c r="A57" t="s">
        <v>117</v>
      </c>
      <c r="B57" s="57">
        <f t="shared" si="36"/>
        <v>757.97045574247159</v>
      </c>
      <c r="C57" s="57">
        <f t="shared" si="20"/>
        <v>711.15407805267171</v>
      </c>
      <c r="D57" s="57">
        <f t="shared" si="21"/>
        <v>46.816377689799829</v>
      </c>
      <c r="E57" s="57">
        <f t="shared" si="22"/>
        <v>27378.672535827231</v>
      </c>
      <c r="G57" s="57">
        <f t="shared" si="37"/>
        <v>0</v>
      </c>
      <c r="H57" s="57">
        <f t="shared" si="38"/>
        <v>0</v>
      </c>
      <c r="I57" s="57">
        <f t="shared" si="23"/>
        <v>0</v>
      </c>
      <c r="J57" s="57">
        <f t="shared" si="24"/>
        <v>0</v>
      </c>
      <c r="L57" s="113">
        <f t="shared" si="39"/>
        <v>0</v>
      </c>
      <c r="M57" s="57">
        <f t="shared" si="25"/>
        <v>0</v>
      </c>
      <c r="N57" s="57">
        <f t="shared" si="26"/>
        <v>0</v>
      </c>
      <c r="O57" s="57">
        <f t="shared" si="27"/>
        <v>0</v>
      </c>
      <c r="Q57" s="113">
        <f t="shared" si="28"/>
        <v>0</v>
      </c>
      <c r="R57" s="57">
        <f t="shared" si="29"/>
        <v>0</v>
      </c>
      <c r="S57" s="57">
        <f t="shared" si="30"/>
        <v>0</v>
      </c>
      <c r="T57" s="57">
        <f t="shared" si="31"/>
        <v>0</v>
      </c>
      <c r="V57" s="113">
        <f t="shared" si="32"/>
        <v>0</v>
      </c>
      <c r="W57" s="57">
        <f t="shared" si="33"/>
        <v>0</v>
      </c>
      <c r="X57" s="57">
        <f t="shared" si="34"/>
        <v>0</v>
      </c>
      <c r="Y57" s="57">
        <f t="shared" si="35"/>
        <v>0</v>
      </c>
    </row>
    <row r="58" spans="1:25" hidden="1">
      <c r="A58" t="s">
        <v>118</v>
      </c>
      <c r="B58" s="57">
        <f t="shared" si="36"/>
        <v>757.97045574247159</v>
      </c>
      <c r="C58" s="57">
        <f t="shared" si="20"/>
        <v>712.33933484942622</v>
      </c>
      <c r="D58" s="57">
        <f t="shared" si="21"/>
        <v>45.631120893045384</v>
      </c>
      <c r="E58" s="57">
        <f t="shared" si="22"/>
        <v>26666.333200977806</v>
      </c>
      <c r="G58" s="57">
        <f t="shared" si="37"/>
        <v>0</v>
      </c>
      <c r="H58" s="57">
        <f t="shared" si="38"/>
        <v>0</v>
      </c>
      <c r="I58" s="57">
        <f t="shared" si="23"/>
        <v>0</v>
      </c>
      <c r="J58" s="57">
        <f t="shared" si="24"/>
        <v>0</v>
      </c>
      <c r="L58" s="113">
        <f t="shared" si="39"/>
        <v>0</v>
      </c>
      <c r="M58" s="57">
        <f t="shared" si="25"/>
        <v>0</v>
      </c>
      <c r="N58" s="57">
        <f t="shared" si="26"/>
        <v>0</v>
      </c>
      <c r="O58" s="57">
        <f t="shared" si="27"/>
        <v>0</v>
      </c>
      <c r="Q58" s="113">
        <f t="shared" si="28"/>
        <v>0</v>
      </c>
      <c r="R58" s="57">
        <f t="shared" si="29"/>
        <v>0</v>
      </c>
      <c r="S58" s="57">
        <f t="shared" si="30"/>
        <v>0</v>
      </c>
      <c r="T58" s="57">
        <f t="shared" si="31"/>
        <v>0</v>
      </c>
      <c r="V58" s="113">
        <f t="shared" si="32"/>
        <v>0</v>
      </c>
      <c r="W58" s="57">
        <f t="shared" si="33"/>
        <v>0</v>
      </c>
      <c r="X58" s="57">
        <f t="shared" si="34"/>
        <v>0</v>
      </c>
      <c r="Y58" s="57">
        <f t="shared" si="35"/>
        <v>0</v>
      </c>
    </row>
    <row r="59" spans="1:25" hidden="1">
      <c r="A59" t="s">
        <v>119</v>
      </c>
      <c r="B59" s="57">
        <f t="shared" si="36"/>
        <v>757.97045574247159</v>
      </c>
      <c r="C59" s="57">
        <f t="shared" si="20"/>
        <v>713.5265670741752</v>
      </c>
      <c r="D59" s="57">
        <f t="shared" si="21"/>
        <v>44.443888668296346</v>
      </c>
      <c r="E59" s="57">
        <f t="shared" si="22"/>
        <v>25952.80663390363</v>
      </c>
      <c r="G59" s="57">
        <f t="shared" si="37"/>
        <v>0</v>
      </c>
      <c r="H59" s="57">
        <f t="shared" si="38"/>
        <v>0</v>
      </c>
      <c r="I59" s="57">
        <f t="shared" si="23"/>
        <v>0</v>
      </c>
      <c r="J59" s="57">
        <f t="shared" si="24"/>
        <v>0</v>
      </c>
      <c r="L59" s="113">
        <f t="shared" si="39"/>
        <v>0</v>
      </c>
      <c r="M59" s="57">
        <f t="shared" si="25"/>
        <v>0</v>
      </c>
      <c r="N59" s="57">
        <f t="shared" si="26"/>
        <v>0</v>
      </c>
      <c r="O59" s="57">
        <f t="shared" si="27"/>
        <v>0</v>
      </c>
      <c r="Q59" s="113">
        <f t="shared" si="28"/>
        <v>0</v>
      </c>
      <c r="R59" s="57">
        <f t="shared" si="29"/>
        <v>0</v>
      </c>
      <c r="S59" s="57">
        <f t="shared" si="30"/>
        <v>0</v>
      </c>
      <c r="T59" s="57">
        <f t="shared" si="31"/>
        <v>0</v>
      </c>
      <c r="V59" s="113">
        <f t="shared" si="32"/>
        <v>0</v>
      </c>
      <c r="W59" s="57">
        <f t="shared" si="33"/>
        <v>0</v>
      </c>
      <c r="X59" s="57">
        <f t="shared" si="34"/>
        <v>0</v>
      </c>
      <c r="Y59" s="57">
        <f t="shared" si="35"/>
        <v>0</v>
      </c>
    </row>
    <row r="60" spans="1:25" hidden="1">
      <c r="A60" t="s">
        <v>120</v>
      </c>
      <c r="B60" s="57">
        <f t="shared" si="36"/>
        <v>757.97045574247159</v>
      </c>
      <c r="C60" s="57">
        <f t="shared" si="20"/>
        <v>714.71577801929891</v>
      </c>
      <c r="D60" s="57">
        <f t="shared" si="21"/>
        <v>43.254677723172712</v>
      </c>
      <c r="E60" s="57">
        <f t="shared" si="22"/>
        <v>25238.090855884333</v>
      </c>
      <c r="G60" s="57">
        <f t="shared" si="37"/>
        <v>0</v>
      </c>
      <c r="H60" s="57">
        <f t="shared" si="38"/>
        <v>0</v>
      </c>
      <c r="I60" s="57">
        <f t="shared" si="23"/>
        <v>0</v>
      </c>
      <c r="J60" s="57">
        <f t="shared" si="24"/>
        <v>0</v>
      </c>
      <c r="L60" s="113">
        <f t="shared" si="39"/>
        <v>0</v>
      </c>
      <c r="M60" s="57">
        <f t="shared" si="25"/>
        <v>0</v>
      </c>
      <c r="N60" s="57">
        <f t="shared" si="26"/>
        <v>0</v>
      </c>
      <c r="O60" s="57">
        <f t="shared" si="27"/>
        <v>0</v>
      </c>
      <c r="Q60" s="113">
        <f t="shared" si="28"/>
        <v>0</v>
      </c>
      <c r="R60" s="57">
        <f t="shared" si="29"/>
        <v>0</v>
      </c>
      <c r="S60" s="57">
        <f t="shared" si="30"/>
        <v>0</v>
      </c>
      <c r="T60" s="57">
        <f t="shared" si="31"/>
        <v>0</v>
      </c>
      <c r="V60" s="113">
        <f t="shared" si="32"/>
        <v>0</v>
      </c>
      <c r="W60" s="57">
        <f t="shared" si="33"/>
        <v>0</v>
      </c>
      <c r="X60" s="57">
        <f t="shared" si="34"/>
        <v>0</v>
      </c>
      <c r="Y60" s="57">
        <f t="shared" si="35"/>
        <v>0</v>
      </c>
    </row>
    <row r="61" spans="1:25" hidden="1">
      <c r="A61" t="s">
        <v>121</v>
      </c>
      <c r="B61" s="57">
        <f t="shared" si="36"/>
        <v>757.97045574247159</v>
      </c>
      <c r="C61" s="57">
        <f t="shared" si="20"/>
        <v>715.90697098266435</v>
      </c>
      <c r="D61" s="57">
        <f t="shared" si="21"/>
        <v>42.063484759807224</v>
      </c>
      <c r="E61" s="57">
        <f t="shared" si="22"/>
        <v>24522.183884901668</v>
      </c>
      <c r="G61" s="57">
        <f t="shared" si="37"/>
        <v>0</v>
      </c>
      <c r="H61" s="57">
        <f t="shared" si="38"/>
        <v>0</v>
      </c>
      <c r="I61" s="57">
        <f t="shared" si="23"/>
        <v>0</v>
      </c>
      <c r="J61" s="57">
        <f t="shared" si="24"/>
        <v>0</v>
      </c>
      <c r="L61" s="113">
        <f t="shared" si="39"/>
        <v>0</v>
      </c>
      <c r="M61" s="57">
        <f t="shared" si="25"/>
        <v>0</v>
      </c>
      <c r="N61" s="57">
        <f t="shared" si="26"/>
        <v>0</v>
      </c>
      <c r="O61" s="57">
        <f t="shared" si="27"/>
        <v>0</v>
      </c>
      <c r="Q61" s="113">
        <f t="shared" si="28"/>
        <v>0</v>
      </c>
      <c r="R61" s="113">
        <f t="shared" si="29"/>
        <v>0</v>
      </c>
      <c r="S61" s="113">
        <f t="shared" si="30"/>
        <v>0</v>
      </c>
      <c r="T61" s="113">
        <f t="shared" si="31"/>
        <v>0</v>
      </c>
      <c r="V61" s="113">
        <f t="shared" si="32"/>
        <v>0</v>
      </c>
      <c r="W61" s="57">
        <f t="shared" si="33"/>
        <v>0</v>
      </c>
      <c r="X61" s="57">
        <f t="shared" si="34"/>
        <v>0</v>
      </c>
      <c r="Y61" s="57">
        <f t="shared" si="35"/>
        <v>0</v>
      </c>
    </row>
    <row r="62" spans="1:25" hidden="1">
      <c r="A62" t="s">
        <v>122</v>
      </c>
      <c r="B62" s="57">
        <f t="shared" si="36"/>
        <v>757.97045574247159</v>
      </c>
      <c r="C62" s="57">
        <f t="shared" si="20"/>
        <v>717.10014926763552</v>
      </c>
      <c r="D62" s="57">
        <f t="shared" si="21"/>
        <v>40.870306474836113</v>
      </c>
      <c r="E62" s="57">
        <f t="shared" si="22"/>
        <v>23805.083735634031</v>
      </c>
      <c r="G62" s="57">
        <f t="shared" si="37"/>
        <v>0</v>
      </c>
      <c r="H62" s="113">
        <f t="shared" si="38"/>
        <v>0</v>
      </c>
      <c r="I62" s="113">
        <f t="shared" si="23"/>
        <v>0</v>
      </c>
      <c r="J62" s="113">
        <f t="shared" si="24"/>
        <v>0</v>
      </c>
      <c r="L62" s="113">
        <f t="shared" si="39"/>
        <v>0</v>
      </c>
      <c r="M62" s="57">
        <f t="shared" si="25"/>
        <v>0</v>
      </c>
      <c r="N62" s="57">
        <f t="shared" si="26"/>
        <v>0</v>
      </c>
      <c r="O62" s="57">
        <f t="shared" si="27"/>
        <v>0</v>
      </c>
      <c r="Q62" s="113">
        <f t="shared" si="28"/>
        <v>0</v>
      </c>
      <c r="R62" s="113">
        <f t="shared" si="29"/>
        <v>0</v>
      </c>
      <c r="S62" s="113">
        <f t="shared" si="30"/>
        <v>0</v>
      </c>
      <c r="T62" s="113">
        <f t="shared" si="31"/>
        <v>0</v>
      </c>
      <c r="V62" s="113">
        <f t="shared" si="32"/>
        <v>0</v>
      </c>
      <c r="W62" s="113">
        <f t="shared" si="33"/>
        <v>0</v>
      </c>
      <c r="X62" s="113">
        <f t="shared" si="34"/>
        <v>0</v>
      </c>
      <c r="Y62" s="113">
        <f t="shared" si="35"/>
        <v>0</v>
      </c>
    </row>
    <row r="63" spans="1:25" ht="15.75" hidden="1" thickBot="1">
      <c r="A63" s="58" t="s">
        <v>123</v>
      </c>
      <c r="B63" s="57">
        <f t="shared" si="36"/>
        <v>757.97045574247159</v>
      </c>
      <c r="C63" s="59">
        <f t="shared" si="20"/>
        <v>718.29531618308158</v>
      </c>
      <c r="D63" s="59">
        <f t="shared" si="21"/>
        <v>39.675139559390054</v>
      </c>
      <c r="E63" s="59">
        <f t="shared" si="22"/>
        <v>23086.78841945095</v>
      </c>
      <c r="G63" s="59">
        <f t="shared" si="37"/>
        <v>0</v>
      </c>
      <c r="H63" s="64">
        <f t="shared" si="38"/>
        <v>0</v>
      </c>
      <c r="I63" s="64">
        <f t="shared" si="23"/>
        <v>0</v>
      </c>
      <c r="J63" s="59">
        <f t="shared" si="24"/>
        <v>0</v>
      </c>
      <c r="L63" s="59">
        <f t="shared" si="39"/>
        <v>0</v>
      </c>
      <c r="M63" s="59">
        <f>L63-N63</f>
        <v>0</v>
      </c>
      <c r="N63" s="59">
        <f t="shared" si="26"/>
        <v>0</v>
      </c>
      <c r="O63" s="59">
        <f t="shared" si="27"/>
        <v>0</v>
      </c>
      <c r="Q63" s="59">
        <f t="shared" si="28"/>
        <v>0</v>
      </c>
      <c r="R63" s="59">
        <f>Q63-S63</f>
        <v>0</v>
      </c>
      <c r="S63" s="59">
        <f>T62*$T$8/$T$10</f>
        <v>0</v>
      </c>
      <c r="T63" s="59">
        <f t="shared" si="31"/>
        <v>0</v>
      </c>
      <c r="V63" s="59">
        <f>IF(Y62&gt;0,$Y$11,0)</f>
        <v>0</v>
      </c>
      <c r="W63" s="59">
        <f>V63-X63</f>
        <v>0</v>
      </c>
      <c r="X63" s="59">
        <f>Y62*$Y$8/$Y$10</f>
        <v>0</v>
      </c>
      <c r="Y63" s="59">
        <f t="shared" si="35"/>
        <v>0</v>
      </c>
    </row>
    <row r="64" spans="1:25" hidden="1">
      <c r="A64" s="56" t="s">
        <v>124</v>
      </c>
      <c r="B64" s="60">
        <f>SUM(B52:B63)</f>
        <v>9095.6454689096608</v>
      </c>
      <c r="C64" s="60">
        <f>SUM(C52:C63)</f>
        <v>8541.0986429436925</v>
      </c>
      <c r="D64" s="60">
        <f>SUM(D52:D63)</f>
        <v>554.54682596596797</v>
      </c>
      <c r="E64" s="60">
        <f>E63</f>
        <v>23086.78841945095</v>
      </c>
      <c r="G64" s="60">
        <f>SUM(G52:G63)</f>
        <v>0</v>
      </c>
      <c r="H64" s="60">
        <f>SUM(H52:H63)</f>
        <v>0</v>
      </c>
      <c r="I64" s="60">
        <f>SUM(I52:I63)</f>
        <v>0</v>
      </c>
      <c r="J64" s="60">
        <f>J63</f>
        <v>0</v>
      </c>
      <c r="L64" s="60">
        <f>SUM(L52:L63)</f>
        <v>0</v>
      </c>
      <c r="M64" s="60">
        <f>SUM(M52:M63)</f>
        <v>0</v>
      </c>
      <c r="N64" s="60">
        <f>SUM(N52:N63)</f>
        <v>0</v>
      </c>
      <c r="O64" s="60">
        <f>O63</f>
        <v>0</v>
      </c>
      <c r="Q64" s="60">
        <f>SUM(Q52:Q63)</f>
        <v>0</v>
      </c>
      <c r="R64" s="60">
        <f>SUM(R52:R63)</f>
        <v>0</v>
      </c>
      <c r="S64" s="60">
        <f>SUM(S52:S63)</f>
        <v>0</v>
      </c>
      <c r="T64" s="60">
        <f>T63</f>
        <v>0</v>
      </c>
      <c r="V64" s="60">
        <f>SUM(V52:V63)</f>
        <v>0</v>
      </c>
      <c r="W64" s="60">
        <f>SUM(W52:W63)</f>
        <v>0</v>
      </c>
      <c r="X64" s="60">
        <f>SUM(X52:X63)</f>
        <v>0</v>
      </c>
      <c r="Y64" s="60">
        <f>Y63</f>
        <v>0</v>
      </c>
    </row>
    <row r="65" spans="1:25" hidden="1">
      <c r="A65" t="s">
        <v>112</v>
      </c>
      <c r="B65" s="57">
        <f>$E$11</f>
        <v>757.97045574247159</v>
      </c>
      <c r="C65" s="57">
        <f>B65-D65</f>
        <v>719.49247504338666</v>
      </c>
      <c r="D65" s="57">
        <f>E63*$E$8/$E$10</f>
        <v>38.477980699084917</v>
      </c>
      <c r="E65" s="57">
        <f>E63-C65</f>
        <v>22367.295944407564</v>
      </c>
      <c r="G65" s="57">
        <f>IF(J64&gt;0,$J$11,0)</f>
        <v>0</v>
      </c>
      <c r="H65" s="57">
        <f>G65-I65</f>
        <v>0</v>
      </c>
      <c r="I65" s="57">
        <f>J63*$J$8/$J$10</f>
        <v>0</v>
      </c>
      <c r="J65" s="57">
        <f>J63-H65</f>
        <v>0</v>
      </c>
      <c r="L65" s="113">
        <f>IF(O64&gt;0,$O$11,0)</f>
        <v>0</v>
      </c>
      <c r="M65" s="57">
        <f>L65-N65</f>
        <v>0</v>
      </c>
      <c r="N65" s="57">
        <f>O63*$O$8/$O$10</f>
        <v>0</v>
      </c>
      <c r="O65" s="57">
        <f>O63-M65</f>
        <v>0</v>
      </c>
      <c r="Q65" s="113">
        <f>IF(T64&gt;0,$T$11,0)</f>
        <v>0</v>
      </c>
      <c r="R65" s="57">
        <f>Q65-S65</f>
        <v>0</v>
      </c>
      <c r="S65" s="57">
        <f>T64*$T$8/$T$10</f>
        <v>0</v>
      </c>
      <c r="T65" s="57">
        <f>T63-R65</f>
        <v>0</v>
      </c>
      <c r="V65" s="113">
        <f>IF(Y64&gt;0,$Y$11,0)</f>
        <v>0</v>
      </c>
      <c r="W65" s="57">
        <f>V65-X65</f>
        <v>0</v>
      </c>
      <c r="X65" s="57">
        <f>Y64*$Y$8/$Y$10</f>
        <v>0</v>
      </c>
      <c r="Y65" s="57">
        <f>Y63-W65</f>
        <v>0</v>
      </c>
    </row>
    <row r="66" spans="1:25" hidden="1">
      <c r="A66" t="s">
        <v>113</v>
      </c>
      <c r="B66" s="57">
        <f>IF(E65&gt;0,$E$11,0)</f>
        <v>757.97045574247159</v>
      </c>
      <c r="C66" s="57">
        <f t="shared" ref="C66:C76" si="40">B66-D66</f>
        <v>720.69162916845903</v>
      </c>
      <c r="D66" s="57">
        <f t="shared" ref="D66:D76" si="41">E65*$E$8/$E$10</f>
        <v>37.278826574012605</v>
      </c>
      <c r="E66" s="57">
        <f t="shared" ref="E66:E76" si="42">IF(E65&gt;0,E65-C66,0)</f>
        <v>21646.604315239107</v>
      </c>
      <c r="G66" s="57">
        <f>IF(J65&gt;0,$J$11,0)</f>
        <v>0</v>
      </c>
      <c r="H66" s="57">
        <f>G66-I66</f>
        <v>0</v>
      </c>
      <c r="I66" s="57">
        <f t="shared" ref="I66:I76" si="43">J65*$J$8/$J$10</f>
        <v>0</v>
      </c>
      <c r="J66" s="57">
        <f t="shared" ref="J66:J76" si="44">IF(J65&gt;0,J65-H66,0)</f>
        <v>0</v>
      </c>
      <c r="L66" s="113">
        <f>IF(O65&gt;0,$O$11,0)</f>
        <v>0</v>
      </c>
      <c r="M66" s="57">
        <f t="shared" ref="M66:M75" si="45">L66-N66</f>
        <v>0</v>
      </c>
      <c r="N66" s="57">
        <f t="shared" ref="N66:N76" si="46">O65*$O$8/$O$10</f>
        <v>0</v>
      </c>
      <c r="O66" s="57">
        <f t="shared" ref="O66:O76" si="47">IF(O65&gt;0,O65-M66,0)</f>
        <v>0</v>
      </c>
      <c r="Q66" s="113">
        <f t="shared" ref="Q66:Q76" si="48">IF(T65&gt;0,$T$11,0)</f>
        <v>0</v>
      </c>
      <c r="R66" s="57">
        <f t="shared" ref="R66:R75" si="49">Q66-S66</f>
        <v>0</v>
      </c>
      <c r="S66" s="57">
        <f t="shared" ref="S66:S75" si="50">T65*$T$8/$T$10</f>
        <v>0</v>
      </c>
      <c r="T66" s="57">
        <f t="shared" ref="T66:T76" si="51">IF(T65&gt;0,T65-R66,0)</f>
        <v>0</v>
      </c>
      <c r="V66" s="113">
        <f t="shared" ref="V66:V75" si="52">IF(Y65&gt;0,$Y$11,0)</f>
        <v>0</v>
      </c>
      <c r="W66" s="57">
        <f t="shared" ref="W66:W75" si="53">V66-X66</f>
        <v>0</v>
      </c>
      <c r="X66" s="57">
        <f t="shared" ref="X66:X75" si="54">Y65*$Y$8/$Y$10</f>
        <v>0</v>
      </c>
      <c r="Y66" s="57">
        <f t="shared" ref="Y66:Y76" si="55">IF(Y65&gt;0,Y65-W66,0)</f>
        <v>0</v>
      </c>
    </row>
    <row r="67" spans="1:25" hidden="1">
      <c r="A67" t="s">
        <v>114</v>
      </c>
      <c r="B67" s="57">
        <f t="shared" ref="B67:B76" si="56">IF(E66&gt;0,$E$11,0)</f>
        <v>757.97045574247159</v>
      </c>
      <c r="C67" s="57">
        <f t="shared" si="40"/>
        <v>721.89278188373976</v>
      </c>
      <c r="D67" s="57">
        <f t="shared" si="41"/>
        <v>36.077673858731849</v>
      </c>
      <c r="E67" s="57">
        <f t="shared" si="42"/>
        <v>20924.711533355367</v>
      </c>
      <c r="G67" s="57">
        <f t="shared" ref="G67:G76" si="57">IF(J66&gt;0,$J$11,0)</f>
        <v>0</v>
      </c>
      <c r="H67" s="57">
        <f t="shared" ref="H67:H76" si="58">G67-I67</f>
        <v>0</v>
      </c>
      <c r="I67" s="57">
        <f t="shared" si="43"/>
        <v>0</v>
      </c>
      <c r="J67" s="57">
        <f t="shared" si="44"/>
        <v>0</v>
      </c>
      <c r="L67" s="113">
        <f t="shared" ref="L67:L76" si="59">IF(O66&gt;0,$O$11,0)</f>
        <v>0</v>
      </c>
      <c r="M67" s="57">
        <f t="shared" si="45"/>
        <v>0</v>
      </c>
      <c r="N67" s="57">
        <f t="shared" si="46"/>
        <v>0</v>
      </c>
      <c r="O67" s="57">
        <f t="shared" si="47"/>
        <v>0</v>
      </c>
      <c r="Q67" s="113">
        <f t="shared" si="48"/>
        <v>0</v>
      </c>
      <c r="R67" s="57">
        <f t="shared" si="49"/>
        <v>0</v>
      </c>
      <c r="S67" s="57">
        <f t="shared" si="50"/>
        <v>0</v>
      </c>
      <c r="T67" s="57">
        <f t="shared" si="51"/>
        <v>0</v>
      </c>
      <c r="V67" s="113">
        <f t="shared" si="52"/>
        <v>0</v>
      </c>
      <c r="W67" s="57">
        <f t="shared" si="53"/>
        <v>0</v>
      </c>
      <c r="X67" s="57">
        <f t="shared" si="54"/>
        <v>0</v>
      </c>
      <c r="Y67" s="57">
        <f t="shared" si="55"/>
        <v>0</v>
      </c>
    </row>
    <row r="68" spans="1:25" hidden="1">
      <c r="A68" t="s">
        <v>115</v>
      </c>
      <c r="B68" s="57">
        <f t="shared" si="56"/>
        <v>757.97045574247159</v>
      </c>
      <c r="C68" s="57">
        <f t="shared" si="40"/>
        <v>723.0959365202126</v>
      </c>
      <c r="D68" s="57">
        <f t="shared" si="41"/>
        <v>34.874519222258947</v>
      </c>
      <c r="E68" s="57">
        <f t="shared" si="42"/>
        <v>20201.615596835152</v>
      </c>
      <c r="G68" s="57">
        <f t="shared" si="57"/>
        <v>0</v>
      </c>
      <c r="H68" s="57">
        <f t="shared" si="58"/>
        <v>0</v>
      </c>
      <c r="I68" s="57">
        <f t="shared" si="43"/>
        <v>0</v>
      </c>
      <c r="J68" s="57">
        <f t="shared" si="44"/>
        <v>0</v>
      </c>
      <c r="L68" s="113">
        <f t="shared" si="59"/>
        <v>0</v>
      </c>
      <c r="M68" s="57">
        <f t="shared" si="45"/>
        <v>0</v>
      </c>
      <c r="N68" s="57">
        <f t="shared" si="46"/>
        <v>0</v>
      </c>
      <c r="O68" s="57">
        <f t="shared" si="47"/>
        <v>0</v>
      </c>
      <c r="Q68" s="113">
        <f t="shared" si="48"/>
        <v>0</v>
      </c>
      <c r="R68" s="57">
        <f t="shared" si="49"/>
        <v>0</v>
      </c>
      <c r="S68" s="57">
        <f t="shared" si="50"/>
        <v>0</v>
      </c>
      <c r="T68" s="57">
        <f t="shared" si="51"/>
        <v>0</v>
      </c>
      <c r="V68" s="113">
        <f t="shared" si="52"/>
        <v>0</v>
      </c>
      <c r="W68" s="57">
        <f t="shared" si="53"/>
        <v>0</v>
      </c>
      <c r="X68" s="57">
        <f t="shared" si="54"/>
        <v>0</v>
      </c>
      <c r="Y68" s="57">
        <f t="shared" si="55"/>
        <v>0</v>
      </c>
    </row>
    <row r="69" spans="1:25" hidden="1">
      <c r="A69" t="s">
        <v>116</v>
      </c>
      <c r="B69" s="57">
        <f t="shared" si="56"/>
        <v>757.97045574247159</v>
      </c>
      <c r="C69" s="57">
        <f t="shared" si="40"/>
        <v>724.301096414413</v>
      </c>
      <c r="D69" s="57">
        <f t="shared" si="41"/>
        <v>33.66935932805859</v>
      </c>
      <c r="E69" s="57">
        <f t="shared" si="42"/>
        <v>19477.31450042074</v>
      </c>
      <c r="G69" s="57">
        <f t="shared" si="57"/>
        <v>0</v>
      </c>
      <c r="H69" s="57">
        <f t="shared" si="58"/>
        <v>0</v>
      </c>
      <c r="I69" s="57">
        <f t="shared" si="43"/>
        <v>0</v>
      </c>
      <c r="J69" s="57">
        <f t="shared" si="44"/>
        <v>0</v>
      </c>
      <c r="L69" s="113">
        <f t="shared" si="59"/>
        <v>0</v>
      </c>
      <c r="M69" s="57">
        <f t="shared" si="45"/>
        <v>0</v>
      </c>
      <c r="N69" s="57">
        <f t="shared" si="46"/>
        <v>0</v>
      </c>
      <c r="O69" s="57">
        <f t="shared" si="47"/>
        <v>0</v>
      </c>
      <c r="Q69" s="113">
        <f t="shared" si="48"/>
        <v>0</v>
      </c>
      <c r="R69" s="57">
        <f t="shared" si="49"/>
        <v>0</v>
      </c>
      <c r="S69" s="57">
        <f t="shared" si="50"/>
        <v>0</v>
      </c>
      <c r="T69" s="57">
        <f t="shared" si="51"/>
        <v>0</v>
      </c>
      <c r="V69" s="113">
        <f t="shared" si="52"/>
        <v>0</v>
      </c>
      <c r="W69" s="57">
        <f t="shared" si="53"/>
        <v>0</v>
      </c>
      <c r="X69" s="57">
        <f t="shared" si="54"/>
        <v>0</v>
      </c>
      <c r="Y69" s="57">
        <f t="shared" si="55"/>
        <v>0</v>
      </c>
    </row>
    <row r="70" spans="1:25" hidden="1">
      <c r="A70" t="s">
        <v>117</v>
      </c>
      <c r="B70" s="57">
        <f t="shared" si="56"/>
        <v>757.97045574247159</v>
      </c>
      <c r="C70" s="57">
        <f t="shared" si="40"/>
        <v>725.50826490843701</v>
      </c>
      <c r="D70" s="57">
        <f t="shared" si="41"/>
        <v>32.462190834034566</v>
      </c>
      <c r="E70" s="57">
        <f t="shared" si="42"/>
        <v>18751.806235512304</v>
      </c>
      <c r="G70" s="57">
        <f t="shared" si="57"/>
        <v>0</v>
      </c>
      <c r="H70" s="57">
        <f t="shared" si="58"/>
        <v>0</v>
      </c>
      <c r="I70" s="57">
        <f t="shared" si="43"/>
        <v>0</v>
      </c>
      <c r="J70" s="57">
        <f t="shared" si="44"/>
        <v>0</v>
      </c>
      <c r="L70" s="113">
        <f t="shared" si="59"/>
        <v>0</v>
      </c>
      <c r="M70" s="57">
        <f t="shared" si="45"/>
        <v>0</v>
      </c>
      <c r="N70" s="57">
        <f t="shared" si="46"/>
        <v>0</v>
      </c>
      <c r="O70" s="57">
        <f t="shared" si="47"/>
        <v>0</v>
      </c>
      <c r="Q70" s="113">
        <f t="shared" si="48"/>
        <v>0</v>
      </c>
      <c r="R70" s="57">
        <f t="shared" si="49"/>
        <v>0</v>
      </c>
      <c r="S70" s="57">
        <f t="shared" si="50"/>
        <v>0</v>
      </c>
      <c r="T70" s="57">
        <f t="shared" si="51"/>
        <v>0</v>
      </c>
      <c r="V70" s="113">
        <f t="shared" si="52"/>
        <v>0</v>
      </c>
      <c r="W70" s="57">
        <f t="shared" si="53"/>
        <v>0</v>
      </c>
      <c r="X70" s="57">
        <f t="shared" si="54"/>
        <v>0</v>
      </c>
      <c r="Y70" s="57">
        <f t="shared" si="55"/>
        <v>0</v>
      </c>
    </row>
    <row r="71" spans="1:25" hidden="1">
      <c r="A71" t="s">
        <v>118</v>
      </c>
      <c r="B71" s="57">
        <f t="shared" si="56"/>
        <v>757.97045574247159</v>
      </c>
      <c r="C71" s="57">
        <f t="shared" si="40"/>
        <v>726.71744534995105</v>
      </c>
      <c r="D71" s="57">
        <f t="shared" si="41"/>
        <v>31.253010392520508</v>
      </c>
      <c r="E71" s="57">
        <f t="shared" si="42"/>
        <v>18025.088790162354</v>
      </c>
      <c r="G71" s="57">
        <f t="shared" si="57"/>
        <v>0</v>
      </c>
      <c r="H71" s="57">
        <f t="shared" si="58"/>
        <v>0</v>
      </c>
      <c r="I71" s="57">
        <f t="shared" si="43"/>
        <v>0</v>
      </c>
      <c r="J71" s="57">
        <f t="shared" si="44"/>
        <v>0</v>
      </c>
      <c r="L71" s="113">
        <f t="shared" si="59"/>
        <v>0</v>
      </c>
      <c r="M71" s="57">
        <f t="shared" si="45"/>
        <v>0</v>
      </c>
      <c r="N71" s="57">
        <f t="shared" si="46"/>
        <v>0</v>
      </c>
      <c r="O71" s="57">
        <f t="shared" si="47"/>
        <v>0</v>
      </c>
      <c r="Q71" s="113">
        <f t="shared" si="48"/>
        <v>0</v>
      </c>
      <c r="R71" s="57">
        <f t="shared" si="49"/>
        <v>0</v>
      </c>
      <c r="S71" s="57">
        <f t="shared" si="50"/>
        <v>0</v>
      </c>
      <c r="T71" s="57">
        <f t="shared" si="51"/>
        <v>0</v>
      </c>
      <c r="V71" s="113">
        <f t="shared" si="52"/>
        <v>0</v>
      </c>
      <c r="W71" s="57">
        <f t="shared" si="53"/>
        <v>0</v>
      </c>
      <c r="X71" s="57">
        <f t="shared" si="54"/>
        <v>0</v>
      </c>
      <c r="Y71" s="57">
        <f t="shared" si="55"/>
        <v>0</v>
      </c>
    </row>
    <row r="72" spans="1:25" hidden="1">
      <c r="A72" t="s">
        <v>119</v>
      </c>
      <c r="B72" s="57">
        <f t="shared" si="56"/>
        <v>757.97045574247159</v>
      </c>
      <c r="C72" s="57">
        <f t="shared" si="40"/>
        <v>727.92864109220102</v>
      </c>
      <c r="D72" s="57">
        <f t="shared" si="41"/>
        <v>30.041814650270592</v>
      </c>
      <c r="E72" s="57">
        <f t="shared" si="42"/>
        <v>17297.160149070154</v>
      </c>
      <c r="G72" s="57">
        <f t="shared" si="57"/>
        <v>0</v>
      </c>
      <c r="H72" s="57">
        <f t="shared" si="58"/>
        <v>0</v>
      </c>
      <c r="I72" s="57">
        <f t="shared" si="43"/>
        <v>0</v>
      </c>
      <c r="J72" s="57">
        <f t="shared" si="44"/>
        <v>0</v>
      </c>
      <c r="L72" s="113">
        <f t="shared" si="59"/>
        <v>0</v>
      </c>
      <c r="M72" s="57">
        <f t="shared" si="45"/>
        <v>0</v>
      </c>
      <c r="N72" s="57">
        <f t="shared" si="46"/>
        <v>0</v>
      </c>
      <c r="O72" s="57">
        <f t="shared" si="47"/>
        <v>0</v>
      </c>
      <c r="Q72" s="113">
        <f t="shared" si="48"/>
        <v>0</v>
      </c>
      <c r="R72" s="57">
        <f t="shared" si="49"/>
        <v>0</v>
      </c>
      <c r="S72" s="57">
        <f t="shared" si="50"/>
        <v>0</v>
      </c>
      <c r="T72" s="57">
        <f t="shared" si="51"/>
        <v>0</v>
      </c>
      <c r="V72" s="113">
        <f t="shared" si="52"/>
        <v>0</v>
      </c>
      <c r="W72" s="57">
        <f t="shared" si="53"/>
        <v>0</v>
      </c>
      <c r="X72" s="57">
        <f t="shared" si="54"/>
        <v>0</v>
      </c>
      <c r="Y72" s="57">
        <f t="shared" si="55"/>
        <v>0</v>
      </c>
    </row>
    <row r="73" spans="1:25" hidden="1">
      <c r="A73" t="s">
        <v>120</v>
      </c>
      <c r="B73" s="57">
        <f t="shared" si="56"/>
        <v>757.97045574247159</v>
      </c>
      <c r="C73" s="57">
        <f t="shared" si="40"/>
        <v>729.14185549402134</v>
      </c>
      <c r="D73" s="57">
        <f t="shared" si="41"/>
        <v>28.828600248450257</v>
      </c>
      <c r="E73" s="57">
        <f t="shared" si="42"/>
        <v>16568.018293576133</v>
      </c>
      <c r="G73" s="57">
        <f t="shared" si="57"/>
        <v>0</v>
      </c>
      <c r="H73" s="57">
        <f t="shared" si="58"/>
        <v>0</v>
      </c>
      <c r="I73" s="57">
        <f t="shared" si="43"/>
        <v>0</v>
      </c>
      <c r="J73" s="57">
        <f t="shared" si="44"/>
        <v>0</v>
      </c>
      <c r="L73" s="113">
        <f t="shared" si="59"/>
        <v>0</v>
      </c>
      <c r="M73" s="57">
        <f t="shared" si="45"/>
        <v>0</v>
      </c>
      <c r="N73" s="57">
        <f t="shared" si="46"/>
        <v>0</v>
      </c>
      <c r="O73" s="57">
        <f t="shared" si="47"/>
        <v>0</v>
      </c>
      <c r="Q73" s="113">
        <f t="shared" si="48"/>
        <v>0</v>
      </c>
      <c r="R73" s="57">
        <f t="shared" si="49"/>
        <v>0</v>
      </c>
      <c r="S73" s="57">
        <f t="shared" si="50"/>
        <v>0</v>
      </c>
      <c r="T73" s="57">
        <f t="shared" si="51"/>
        <v>0</v>
      </c>
      <c r="V73" s="113">
        <f t="shared" si="52"/>
        <v>0</v>
      </c>
      <c r="W73" s="57">
        <f t="shared" si="53"/>
        <v>0</v>
      </c>
      <c r="X73" s="57">
        <f t="shared" si="54"/>
        <v>0</v>
      </c>
      <c r="Y73" s="57">
        <f t="shared" si="55"/>
        <v>0</v>
      </c>
    </row>
    <row r="74" spans="1:25" hidden="1">
      <c r="A74" t="s">
        <v>121</v>
      </c>
      <c r="B74" s="57">
        <f t="shared" si="56"/>
        <v>757.97045574247159</v>
      </c>
      <c r="C74" s="57">
        <f t="shared" si="40"/>
        <v>730.35709191984472</v>
      </c>
      <c r="D74" s="57">
        <f t="shared" si="41"/>
        <v>27.613363822626891</v>
      </c>
      <c r="E74" s="57">
        <f t="shared" si="42"/>
        <v>15837.661201656289</v>
      </c>
      <c r="G74" s="57">
        <f t="shared" si="57"/>
        <v>0</v>
      </c>
      <c r="H74" s="57">
        <f t="shared" si="58"/>
        <v>0</v>
      </c>
      <c r="I74" s="57">
        <f t="shared" si="43"/>
        <v>0</v>
      </c>
      <c r="J74" s="57">
        <f t="shared" si="44"/>
        <v>0</v>
      </c>
      <c r="L74" s="113">
        <f t="shared" si="59"/>
        <v>0</v>
      </c>
      <c r="M74" s="57">
        <f t="shared" si="45"/>
        <v>0</v>
      </c>
      <c r="N74" s="57">
        <f t="shared" si="46"/>
        <v>0</v>
      </c>
      <c r="O74" s="57">
        <f t="shared" si="47"/>
        <v>0</v>
      </c>
      <c r="Q74" s="113">
        <f t="shared" si="48"/>
        <v>0</v>
      </c>
      <c r="R74" s="57">
        <f t="shared" si="49"/>
        <v>0</v>
      </c>
      <c r="S74" s="57">
        <f t="shared" si="50"/>
        <v>0</v>
      </c>
      <c r="T74" s="57">
        <f t="shared" si="51"/>
        <v>0</v>
      </c>
      <c r="V74" s="113">
        <f t="shared" si="52"/>
        <v>0</v>
      </c>
      <c r="W74" s="57">
        <f t="shared" si="53"/>
        <v>0</v>
      </c>
      <c r="X74" s="57">
        <f t="shared" si="54"/>
        <v>0</v>
      </c>
      <c r="Y74" s="57">
        <f t="shared" si="55"/>
        <v>0</v>
      </c>
    </row>
    <row r="75" spans="1:25" hidden="1">
      <c r="A75" t="s">
        <v>122</v>
      </c>
      <c r="B75" s="57">
        <f t="shared" si="56"/>
        <v>757.97045574247159</v>
      </c>
      <c r="C75" s="57">
        <f t="shared" si="40"/>
        <v>731.57435373971111</v>
      </c>
      <c r="D75" s="57">
        <f t="shared" si="41"/>
        <v>26.396102002760482</v>
      </c>
      <c r="E75" s="57">
        <f t="shared" si="42"/>
        <v>15106.086847916577</v>
      </c>
      <c r="G75" s="57">
        <f t="shared" si="57"/>
        <v>0</v>
      </c>
      <c r="H75" s="57">
        <f t="shared" si="58"/>
        <v>0</v>
      </c>
      <c r="I75" s="57">
        <f t="shared" si="43"/>
        <v>0</v>
      </c>
      <c r="J75" s="57">
        <f t="shared" si="44"/>
        <v>0</v>
      </c>
      <c r="L75" s="113">
        <f t="shared" si="59"/>
        <v>0</v>
      </c>
      <c r="M75" s="57">
        <f t="shared" si="45"/>
        <v>0</v>
      </c>
      <c r="N75" s="57">
        <f t="shared" si="46"/>
        <v>0</v>
      </c>
      <c r="O75" s="57">
        <f t="shared" si="47"/>
        <v>0</v>
      </c>
      <c r="Q75" s="113">
        <f t="shared" si="48"/>
        <v>0</v>
      </c>
      <c r="R75" s="57">
        <f t="shared" si="49"/>
        <v>0</v>
      </c>
      <c r="S75" s="57">
        <f t="shared" si="50"/>
        <v>0</v>
      </c>
      <c r="T75" s="57">
        <f t="shared" si="51"/>
        <v>0</v>
      </c>
      <c r="V75" s="113">
        <f t="shared" si="52"/>
        <v>0</v>
      </c>
      <c r="W75" s="113">
        <f t="shared" si="53"/>
        <v>0</v>
      </c>
      <c r="X75" s="113">
        <f t="shared" si="54"/>
        <v>0</v>
      </c>
      <c r="Y75" s="113">
        <f t="shared" si="55"/>
        <v>0</v>
      </c>
    </row>
    <row r="76" spans="1:25" ht="15.75" hidden="1" thickBot="1">
      <c r="A76" s="58" t="s">
        <v>123</v>
      </c>
      <c r="B76" s="59">
        <f t="shared" si="56"/>
        <v>757.97045574247159</v>
      </c>
      <c r="C76" s="59">
        <f t="shared" si="40"/>
        <v>732.7936443292773</v>
      </c>
      <c r="D76" s="59">
        <f t="shared" si="41"/>
        <v>25.176811413194297</v>
      </c>
      <c r="E76" s="59">
        <f t="shared" si="42"/>
        <v>14373.2932035873</v>
      </c>
      <c r="G76" s="59">
        <f t="shared" si="57"/>
        <v>0</v>
      </c>
      <c r="H76" s="59">
        <f t="shared" si="58"/>
        <v>0</v>
      </c>
      <c r="I76" s="59">
        <f t="shared" si="43"/>
        <v>0</v>
      </c>
      <c r="J76" s="59">
        <f t="shared" si="44"/>
        <v>0</v>
      </c>
      <c r="L76" s="59">
        <f t="shared" si="59"/>
        <v>0</v>
      </c>
      <c r="M76" s="59">
        <f>L76-N76</f>
        <v>0</v>
      </c>
      <c r="N76" s="59">
        <f t="shared" si="46"/>
        <v>0</v>
      </c>
      <c r="O76" s="59">
        <f t="shared" si="47"/>
        <v>0</v>
      </c>
      <c r="Q76" s="59">
        <f t="shared" si="48"/>
        <v>0</v>
      </c>
      <c r="R76" s="59">
        <f>Q76-S76</f>
        <v>0</v>
      </c>
      <c r="S76" s="59">
        <f>T75*$T$8/$T$10</f>
        <v>0</v>
      </c>
      <c r="T76" s="59">
        <f t="shared" si="51"/>
        <v>0</v>
      </c>
      <c r="V76" s="59">
        <f>IF(Y75&gt;0,$Y$11,0)</f>
        <v>0</v>
      </c>
      <c r="W76" s="59">
        <f>V76-X76</f>
        <v>0</v>
      </c>
      <c r="X76" s="59">
        <f>Y75*$Y$8/$Y$10</f>
        <v>0</v>
      </c>
      <c r="Y76" s="59">
        <f t="shared" si="55"/>
        <v>0</v>
      </c>
    </row>
    <row r="77" spans="1:25" hidden="1">
      <c r="A77" s="56" t="s">
        <v>125</v>
      </c>
      <c r="B77" s="60">
        <f>SUM(B65:B76)</f>
        <v>9095.6454689096608</v>
      </c>
      <c r="C77" s="60">
        <f>SUM(C65:C76)</f>
        <v>8713.4952158636534</v>
      </c>
      <c r="D77" s="60">
        <f>SUM(D65:D76)</f>
        <v>382.15025304600442</v>
      </c>
      <c r="E77" s="60">
        <f>E76</f>
        <v>14373.2932035873</v>
      </c>
      <c r="G77" s="60">
        <f>SUM(G65:G76)</f>
        <v>0</v>
      </c>
      <c r="H77" s="60">
        <f>SUM(H65:H76)</f>
        <v>0</v>
      </c>
      <c r="I77" s="60">
        <f>SUM(I65:I76)</f>
        <v>0</v>
      </c>
      <c r="J77" s="60">
        <f>J76</f>
        <v>0</v>
      </c>
      <c r="L77" s="60">
        <f>SUM(L65:L76)</f>
        <v>0</v>
      </c>
      <c r="M77" s="60">
        <f>SUM(M65:M76)</f>
        <v>0</v>
      </c>
      <c r="N77" s="60">
        <f>SUM(N65:N76)</f>
        <v>0</v>
      </c>
      <c r="O77" s="60">
        <f>O76</f>
        <v>0</v>
      </c>
      <c r="Q77" s="60">
        <f>SUM(Q65:Q76)</f>
        <v>0</v>
      </c>
      <c r="R77" s="60">
        <f>SUM(R65:R76)</f>
        <v>0</v>
      </c>
      <c r="S77" s="60">
        <f>SUM(S65:S76)</f>
        <v>0</v>
      </c>
      <c r="T77" s="60">
        <f>T76</f>
        <v>0</v>
      </c>
      <c r="V77" s="60">
        <f>SUM(V65:V76)</f>
        <v>0</v>
      </c>
      <c r="W77" s="60">
        <f>SUM(W65:W76)</f>
        <v>0</v>
      </c>
      <c r="X77" s="60">
        <f>SUM(X65:X76)</f>
        <v>0</v>
      </c>
      <c r="Y77" s="60">
        <f>Y76</f>
        <v>0</v>
      </c>
    </row>
    <row r="78" spans="1:25" hidden="1"/>
    <row r="79" spans="1:25" hidden="1"/>
  </sheetData>
  <mergeCells count="4">
    <mergeCell ref="U4:U5"/>
    <mergeCell ref="A3:E3"/>
    <mergeCell ref="B20:F20"/>
    <mergeCell ref="B28:F28"/>
  </mergeCells>
  <pageMargins left="0.7" right="0.7" top="1.9" bottom="0.75" header="0.58299868766404195" footer="0.3"/>
  <pageSetup scale="79" orientation="landscape" verticalDpi="300" r:id="rId1"/>
  <headerFooter differentFirst="1">
    <oddFooter>&amp;LAnnual Budget Worksheet
&amp;A&amp;CThe Carrot Project
www.thecarrotproject.org&amp;R&amp;P</oddFooter>
    <firstFooter>&amp;LAnnual Budget Worksheet
&amp;A&amp;CThe Carrot Project
www.carrotproject.org&amp;R&amp;P</firstFooter>
  </headerFooter>
  <colBreaks count="2" manualBreakCount="2">
    <brk id="6" max="1048575" man="1"/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B22"/>
  <sheetViews>
    <sheetView view="pageLayout" zoomScaleNormal="100" workbookViewId="0">
      <selection activeCell="A21" sqref="A21"/>
    </sheetView>
  </sheetViews>
  <sheetFormatPr defaultRowHeight="15"/>
  <cols>
    <col min="1" max="1" width="47" customWidth="1"/>
    <col min="2" max="2" width="13.140625" bestFit="1" customWidth="1"/>
  </cols>
  <sheetData>
    <row r="1" spans="1:2" ht="15.75">
      <c r="A1" s="164" t="s">
        <v>215</v>
      </c>
    </row>
    <row r="2" spans="1:2" ht="15.75">
      <c r="A2" s="164" t="s">
        <v>216</v>
      </c>
    </row>
    <row r="3" spans="1:2" ht="15.75">
      <c r="A3" s="165"/>
    </row>
    <row r="4" spans="1:2" ht="16.5" thickBot="1">
      <c r="A4" s="165"/>
    </row>
    <row r="5" spans="1:2" ht="30" customHeight="1" thickBot="1">
      <c r="A5" s="166" t="s">
        <v>66</v>
      </c>
      <c r="B5" s="167">
        <f>'Cash Based P&amp;L'!F96</f>
        <v>-554.54682596596797</v>
      </c>
    </row>
    <row r="6" spans="1:2" ht="30" customHeight="1">
      <c r="A6" s="168" t="s">
        <v>217</v>
      </c>
      <c r="B6" s="174">
        <f>'Cash Based P&amp;L'!F94</f>
        <v>554.54682596596797</v>
      </c>
    </row>
    <row r="7" spans="1:2" ht="30" customHeight="1" thickBot="1">
      <c r="A7" s="169" t="s">
        <v>218</v>
      </c>
      <c r="B7" s="170">
        <f>'Cash Based P&amp;L'!F27</f>
        <v>0</v>
      </c>
    </row>
    <row r="8" spans="1:2" ht="30" customHeight="1" thickBot="1">
      <c r="A8" s="171" t="s">
        <v>219</v>
      </c>
      <c r="B8" s="170">
        <f>SUM(B5:B6)</f>
        <v>0</v>
      </c>
    </row>
    <row r="9" spans="1:2" ht="30" customHeight="1" thickBot="1">
      <c r="A9" s="169" t="s">
        <v>220</v>
      </c>
      <c r="B9" s="170">
        <v>0</v>
      </c>
    </row>
    <row r="10" spans="1:2" ht="30" customHeight="1" thickBot="1">
      <c r="A10" s="169" t="s">
        <v>221</v>
      </c>
      <c r="B10" s="170">
        <v>0</v>
      </c>
    </row>
    <row r="11" spans="1:2" ht="30" customHeight="1" thickBot="1">
      <c r="A11" s="172" t="s">
        <v>222</v>
      </c>
      <c r="B11" s="170">
        <v>0</v>
      </c>
    </row>
    <row r="12" spans="1:2" ht="30" customHeight="1" thickBot="1">
      <c r="A12" s="171" t="s">
        <v>223</v>
      </c>
      <c r="B12" s="170">
        <f>SUM(B8:B11)</f>
        <v>0</v>
      </c>
    </row>
    <row r="13" spans="1:2" ht="30" customHeight="1" thickBot="1">
      <c r="A13" s="171"/>
      <c r="B13" s="170"/>
    </row>
    <row r="14" spans="1:2" ht="30" customHeight="1" thickBot="1">
      <c r="A14" s="169" t="s">
        <v>224</v>
      </c>
      <c r="B14" s="170">
        <f>'Debt Service'!E22</f>
        <v>9095.6454689096608</v>
      </c>
    </row>
    <row r="15" spans="1:2" ht="30" customHeight="1" thickBot="1">
      <c r="A15" s="169" t="s">
        <v>225</v>
      </c>
      <c r="B15" s="170">
        <f>'Debt Service'!E24</f>
        <v>554.54682596596797</v>
      </c>
    </row>
    <row r="16" spans="1:2" ht="30" customHeight="1" thickBot="1">
      <c r="A16" s="171" t="s">
        <v>226</v>
      </c>
      <c r="B16" s="170">
        <f>'Debt Service'!E23</f>
        <v>0</v>
      </c>
    </row>
    <row r="17" spans="1:2" ht="30" customHeight="1" thickBot="1">
      <c r="A17" s="169" t="s">
        <v>227</v>
      </c>
      <c r="B17" s="170">
        <f>SUM(B14:B16)</f>
        <v>9650.1922948756292</v>
      </c>
    </row>
    <row r="18" spans="1:2" ht="30" customHeight="1" thickBot="1">
      <c r="A18" s="171"/>
      <c r="B18" s="170"/>
    </row>
    <row r="19" spans="1:2" ht="30" customHeight="1">
      <c r="A19" s="207" t="s">
        <v>228</v>
      </c>
      <c r="B19" s="209">
        <f>IFERROR(B8/B17,0)</f>
        <v>0</v>
      </c>
    </row>
    <row r="20" spans="1:2" ht="30" customHeight="1" thickBot="1">
      <c r="A20" s="208"/>
      <c r="B20" s="210"/>
    </row>
    <row r="21" spans="1:2" ht="30" customHeight="1">
      <c r="A21" s="165"/>
    </row>
    <row r="22" spans="1:2" ht="15.75">
      <c r="A22" s="173"/>
    </row>
  </sheetData>
  <mergeCells count="2">
    <mergeCell ref="A19:A20"/>
    <mergeCell ref="B19:B20"/>
  </mergeCells>
  <pageMargins left="0.7" right="0.7" top="1.9" bottom="0.75" header="0.58299868766404195" footer="0.3"/>
  <pageSetup orientation="portrait" r:id="rId1"/>
  <headerFooter differentFirst="1">
    <oddFooter>&amp;LAnnual Budget Worksheet
&amp;A&amp;CThe Carrot Project
www.thecarrotproject.org&amp;R&amp;P</oddFooter>
    <firstFooter>&amp;LAnnual Budget Worksheet
&amp;A&amp;CThe Carrot Project
www.thecarrotproject.org&amp;R&amp;P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Cash Based P&amp;L</vt:lpstr>
      <vt:lpstr>Balance Sheet</vt:lpstr>
      <vt:lpstr>Cash Flow </vt:lpstr>
      <vt:lpstr>Debt Service</vt:lpstr>
      <vt:lpstr>Debt Service Calculation</vt:lpstr>
      <vt:lpstr>'Balance Sheet'!Print_Area</vt:lpstr>
      <vt:lpstr>'Cash Based P&amp;L'!Print_Area</vt:lpstr>
      <vt:lpstr>'Cash Based P&amp;L'!Print_Titles</vt:lpstr>
      <vt:lpstr>'Debt Service'!Print_Titles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Shanks</dc:creator>
  <cp:lastModifiedBy>Luke strzegowski</cp:lastModifiedBy>
  <cp:lastPrinted>2011-06-17T16:20:13Z</cp:lastPrinted>
  <dcterms:created xsi:type="dcterms:W3CDTF">2010-09-30T12:56:25Z</dcterms:created>
  <dcterms:modified xsi:type="dcterms:W3CDTF">2011-06-17T16:20:56Z</dcterms:modified>
</cp:coreProperties>
</file>